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<sst xmlns="http://schemas.openxmlformats.org/spreadsheetml/2006/main" count="888" uniqueCount="445">
  <si>
    <t>a) zestawienie wydatków wg działów</t>
  </si>
  <si>
    <t>w złotych</t>
  </si>
  <si>
    <t>Struktura</t>
  </si>
  <si>
    <t>Lp.</t>
  </si>
  <si>
    <t>Dz.-rozdz.-&amp;</t>
  </si>
  <si>
    <t xml:space="preserve">                      Treść</t>
  </si>
  <si>
    <t>Wykonanie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</si>
  <si>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</si>
  <si>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</si>
  <si>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</si>
  <si>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</si>
  <si>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</si>
  <si>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</si>
  <si>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</si>
  <si>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</si>
  <si>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</si>
  <si>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</si>
  <si>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</si>
  <si>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</si>
  <si>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</si>
  <si>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Promenada</t>
  </si>
  <si>
    <t>plaża</t>
  </si>
  <si>
    <t>"akcja zimowa-zadania własne"</t>
  </si>
  <si>
    <t>remont zejścia na plażę Lubiewo</t>
  </si>
  <si>
    <t>sołectwa</t>
  </si>
  <si>
    <t>odkomarzanie</t>
  </si>
  <si>
    <t>konserwacja oświetlenia</t>
  </si>
  <si>
    <t>Pozostała działalność</t>
  </si>
  <si>
    <t>cmentarz w Międzyzdrojach</t>
  </si>
  <si>
    <t>cmentarz w Lubinie</t>
  </si>
  <si>
    <t>w tym :</t>
  </si>
  <si>
    <t>BIG - gwarancja bankowa</t>
  </si>
  <si>
    <t>pożyczka z NFOŚ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</si>
  <si>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</si>
  <si>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</si>
  <si>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</si>
  <si>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</si>
  <si>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</si>
  <si>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</si>
  <si>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</si>
  <si>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</si>
  <si>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</si>
  <si>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</si>
  <si>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</si>
  <si>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</si>
  <si>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różne wydatki na rzecz osób fizycznych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</si>
  <si>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</si>
  <si>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</si>
  <si>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</si>
  <si>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</si>
  <si>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</si>
  <si>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</si>
  <si>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</si>
  <si>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</si>
  <si>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</si>
  <si>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</si>
  <si>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</si>
  <si>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</si>
  <si>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</si>
  <si>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Przeciwdziałanie alkoholizmowi</t>
  </si>
  <si>
    <t>szkolenia</t>
  </si>
  <si>
    <t>czynsz</t>
  </si>
  <si>
    <t>terapia</t>
  </si>
  <si>
    <t>nagrody i wydatki osob.nie zaliczne....</t>
  </si>
  <si>
    <t>odpisy na zakład. fundusz św.socjal.</t>
  </si>
  <si>
    <t>świadczenia społeczne</t>
  </si>
  <si>
    <t>zadania zlecone</t>
  </si>
  <si>
    <t>zadania własne</t>
  </si>
  <si>
    <t>podóże służbowe krajowe</t>
  </si>
  <si>
    <t>delegacje</t>
  </si>
  <si>
    <t>ryczałt</t>
  </si>
  <si>
    <t>delegacje samochodowe</t>
  </si>
  <si>
    <t>opłaty pocztowe</t>
  </si>
  <si>
    <t>telefony</t>
  </si>
  <si>
    <t>inne usługi</t>
  </si>
  <si>
    <t>składki na ubezpiecznia społeczne</t>
  </si>
  <si>
    <t>odpisy na zakład. fundusz świad. socj.</t>
  </si>
  <si>
    <t>Dodatki mieszkaniowe</t>
  </si>
  <si>
    <t>ratownicy/kąpielisko strzeżone/</t>
  </si>
  <si>
    <t>Związek Miast i Gmin Morskich</t>
  </si>
  <si>
    <t>Związek Miast Bałtyckich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</si>
  <si>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</si>
  <si>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</si>
  <si>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</si>
  <si>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</si>
  <si>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</si>
  <si>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</si>
  <si>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</si>
  <si>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</si>
  <si>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reprezentacyjne i inne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</si>
  <si>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</si>
  <si>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</si>
  <si>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</si>
  <si>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</si>
  <si>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</si>
  <si>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</si>
  <si>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</si>
  <si>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papier biurowy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</si>
  <si>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</si>
  <si>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</si>
  <si>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</si>
  <si>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</si>
  <si>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</si>
  <si>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</si>
  <si>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</si>
  <si>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opłaty telekomunikacyjne</t>
  </si>
  <si>
    <t>naprawa i konserwacja maszyn</t>
  </si>
  <si>
    <t>inne(transportowe,murarsko malarskie...)</t>
  </si>
  <si>
    <t>wywóz nieczystości</t>
  </si>
  <si>
    <t>prowizja bankowa</t>
  </si>
  <si>
    <t>usługi komputerowe</t>
  </si>
  <si>
    <t>szkolenia bhp</t>
  </si>
  <si>
    <t>monitoring</t>
  </si>
  <si>
    <t>konserwacja systemu alarmowego</t>
  </si>
  <si>
    <t>badania lekarskie pracowników</t>
  </si>
  <si>
    <t>Różne opłaty i składki</t>
  </si>
  <si>
    <t>PZU</t>
  </si>
  <si>
    <t>Odpisy na zakł.fun.świadczeń socj.</t>
  </si>
  <si>
    <t>Komisje poborowe</t>
  </si>
  <si>
    <t>opłata miejscowa</t>
  </si>
  <si>
    <t>opłata targowa</t>
  </si>
  <si>
    <t>inne podatki i opłaty</t>
  </si>
  <si>
    <t>Nagrody i wydatki osob. nie zal.do wyn...</t>
  </si>
  <si>
    <t>zastępcza służba wojskowa</t>
  </si>
  <si>
    <t>umundurowanie</t>
  </si>
  <si>
    <t>paliwo</t>
  </si>
  <si>
    <t>inne materiały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</si>
  <si>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</si>
  <si>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</si>
  <si>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</si>
  <si>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</si>
  <si>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</si>
  <si>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</si>
  <si>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</si>
  <si>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</si>
  <si>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</si>
  <si>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</si>
  <si>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</si>
  <si>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</si>
  <si>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</si>
  <si>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</si>
  <si>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</si>
  <si>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</si>
  <si>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</si>
  <si>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</si>
  <si>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</si>
  <si>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</si>
  <si>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</si>
  <si>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</si>
  <si>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</si>
  <si>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</si>
  <si>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</si>
  <si>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</si>
  <si>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</si>
  <si>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</si>
  <si>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</si>
  <si>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</si>
  <si>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</si>
  <si>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</si>
  <si>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</si>
  <si>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</si>
  <si>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</si>
  <si>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</si>
  <si>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</si>
  <si>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</si>
  <si>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</si>
  <si>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</si>
  <si>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</si>
  <si>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</si>
  <si>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</si>
  <si>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</si>
  <si>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</si>
  <si>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</si>
  <si>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</si>
  <si>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</si>
  <si>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</si>
  <si>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</si>
  <si>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</si>
  <si>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</si>
  <si>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osób fizycznych</t>
  </si>
  <si>
    <t>Nagrody i wydatki osob.nie zal.do wynagr.</t>
  </si>
  <si>
    <t>zakup energii</t>
  </si>
  <si>
    <t>Wynagrodzenia agencyjno-prowizyjne</t>
  </si>
  <si>
    <t>dotacja przedmiotowa z budżetu dla pozost.</t>
  </si>
  <si>
    <t>jedn.sektora finansów publicznych</t>
  </si>
  <si>
    <t>nagrody i wydatki osob.nie zal.do wynagrodz.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</si>
  <si>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</si>
  <si>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</si>
  <si>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</si>
  <si>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</si>
  <si>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</si>
  <si>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</si>
  <si>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</si>
  <si>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</si>
  <si>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</si>
  <si>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</si>
  <si>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wpłaty na Państwowy  Fundusz Rehabili-</t>
  </si>
  <si>
    <t>tacji Osób Niepełnosprawnych</t>
  </si>
  <si>
    <t>wydatki na zakupy inwestycyjne jednostek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</si>
  <si>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</si>
  <si>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</si>
  <si>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</si>
  <si>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</si>
  <si>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</si>
  <si>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</si>
  <si>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koszty egzekucyjne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</si>
  <si>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</si>
  <si>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</si>
  <si>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</si>
  <si>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</si>
  <si>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</si>
  <si>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Wpłaty na PFRON</t>
  </si>
  <si>
    <t>remonty ulic w mieście i sołectwach</t>
  </si>
  <si>
    <t>remont chodników w mieście i sołectwach</t>
  </si>
  <si>
    <t>Składki na ubezpieczenia społeczne</t>
  </si>
  <si>
    <t>nagrody i wydatki osob.nie zaliczane ....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</si>
  <si>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</si>
  <si>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</si>
  <si>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</si>
  <si>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</si>
  <si>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</si>
  <si>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</si>
  <si>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</si>
  <si>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</si>
  <si>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promocja</t>
  </si>
  <si>
    <t>inne opłaty</t>
  </si>
  <si>
    <t>prowizja bankowa-kredyt bieżący</t>
  </si>
  <si>
    <t>pożyczka z WFOŚ na termomodernizację</t>
  </si>
  <si>
    <t>kredyt termomodernizacyjny- 229.276 zł</t>
  </si>
  <si>
    <t xml:space="preserve">Szkoły podstawowe          </t>
  </si>
  <si>
    <t xml:space="preserve">Gimnazja                 </t>
  </si>
  <si>
    <t>rozmowy telefoniczne</t>
  </si>
  <si>
    <t>wydatki na zakupy inwestycyjne jedn.budżet.</t>
  </si>
  <si>
    <t xml:space="preserve">Stołówki szkolne                </t>
  </si>
  <si>
    <t>Zakłady gospodarki komunalnej</t>
  </si>
  <si>
    <t xml:space="preserve">Stowarzysz.Gmin Polskich Euroregionu Pomerania </t>
  </si>
  <si>
    <t>odpisy na zakład.fund.świadcz.socjal.(emeryci)</t>
  </si>
  <si>
    <t>wynagrodz.osob.prac.(nagrody dla dyrektorów)</t>
  </si>
  <si>
    <t xml:space="preserve">place zabaw </t>
  </si>
  <si>
    <t>toalety na odcinku od Gromady do Lubiewa</t>
  </si>
  <si>
    <t>kredyt - 1.550.000 zł</t>
  </si>
  <si>
    <t>plan zagospodarowania przestrzennego</t>
  </si>
  <si>
    <t xml:space="preserve">programy komputerowe </t>
  </si>
  <si>
    <t>pozostałe odsetki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</si>
  <si>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</si>
  <si>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</si>
  <si>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</si>
  <si>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</si>
  <si>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</si>
  <si>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</si>
  <si>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opieka nad bezdomnymi psami</t>
  </si>
  <si>
    <t>majątkowe(inwestycyjne)</t>
  </si>
  <si>
    <t>wydatki inwestycyjne jednostek budżetowych</t>
  </si>
  <si>
    <t>wskażnik</t>
  </si>
  <si>
    <t>lokali mieszkalnych)</t>
  </si>
  <si>
    <t>zakup usług remontowych (remonty komunalnych</t>
  </si>
  <si>
    <t>Koszty postępowania sądowego i prokuratorsk.</t>
  </si>
  <si>
    <t>na ubezpieczenia społeczne</t>
  </si>
  <si>
    <t>wydatki inwestycyjne jedn.budżetowych</t>
  </si>
  <si>
    <t>zmianach</t>
  </si>
  <si>
    <t>połączenie nieruchomości</t>
  </si>
  <si>
    <t>wznowienie granic nieruchomości</t>
  </si>
  <si>
    <t>(diety sołtysów)</t>
  </si>
  <si>
    <t>zakup materiałów-sygnalizacja włamania</t>
  </si>
  <si>
    <t>zakup energii (kotłownia Urzędu)</t>
  </si>
  <si>
    <t>ubezpieczenie kotłowni urzędu</t>
  </si>
  <si>
    <t>różne opłaty i składki (użytk.dna morskiego)</t>
  </si>
  <si>
    <t>kary i odszkodowania wypłacane na rzecz…..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</si>
  <si>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</si>
  <si>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</si>
  <si>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</si>
  <si>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</si>
  <si>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</si>
  <si>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</si>
  <si>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konserwacja i modernizacja systemu łączności</t>
  </si>
  <si>
    <t>ogłoszenia o przetargach i inne ogłoszenia</t>
  </si>
  <si>
    <t>kredyt - 6.350.000 zł</t>
  </si>
  <si>
    <t>Aleja Gwiazd</t>
  </si>
  <si>
    <t>dot.dla ZWiK- stacja uzdatniania wody</t>
  </si>
  <si>
    <t>bud.sieci wodociągowej Wicko-Zalesie</t>
  </si>
  <si>
    <t>budowa sieci kanalizacji sanitarnej -Al.Róż</t>
  </si>
  <si>
    <t>dofinans.opieki nad dziećmi w ramach GPPiRPA</t>
  </si>
  <si>
    <t xml:space="preserve">działalność statutowa na rzecz osób </t>
  </si>
  <si>
    <t>uzależnionych i współuzależnionych oraz ich rodzin</t>
  </si>
  <si>
    <t>promocje(udział gminy w targach turystycznych,</t>
  </si>
  <si>
    <t>zamieszczenie materiałów promocyjnych</t>
  </si>
  <si>
    <t>o gminie w wydawnictwach krajowych i zagra-</t>
  </si>
  <si>
    <t>nicznych,wydawanie materiałów promocyjnych,</t>
  </si>
  <si>
    <t>realizacja impresji filmowo- dokumentalnej</t>
  </si>
  <si>
    <t>"Międzyzdroje",organizacja imprez i festynów</t>
  </si>
  <si>
    <t>okoliczniściowych,kulturalnych,rekreacyjnych</t>
  </si>
  <si>
    <t xml:space="preserve">i sportowych, zakup materiałów i usług oraz </t>
  </si>
  <si>
    <t>inne zadania promocyjne)</t>
  </si>
  <si>
    <t>po</t>
  </si>
  <si>
    <t>wykona-</t>
  </si>
  <si>
    <t>nia</t>
  </si>
  <si>
    <t>Burmistrza Miedzyzdrojów</t>
  </si>
  <si>
    <t>decyzje o warunkach zabudowy</t>
  </si>
  <si>
    <t>wpłaty jednostek na rzecz środków specjalnych</t>
  </si>
  <si>
    <t>Świadczenia rodzinne oraz składki na ubezp.</t>
  </si>
  <si>
    <t>emerytalne i rentowe z ubezp.społecznego</t>
  </si>
  <si>
    <t>zasiłki okresowe-zadania własne</t>
  </si>
  <si>
    <t>koszty postęp.sądowego i prokuratorskiego</t>
  </si>
  <si>
    <t>(wydanie nieruchomości przez FWP)</t>
  </si>
  <si>
    <t>studium wykonalności-komputeryzacja urzędu</t>
  </si>
  <si>
    <t>zakup usług pozostałych (realizacja PAOW</t>
  </si>
  <si>
    <t>udział własny)</t>
  </si>
  <si>
    <t>dotacja celowea z budżetu na fianansowanie</t>
  </si>
  <si>
    <t>lub dofinansowanie zadań zleconych do</t>
  </si>
  <si>
    <t>realizacji stowarzyszeniom</t>
  </si>
  <si>
    <t>realizacji fundacjom(Wakacyjny Festiwal Gwiazd)</t>
  </si>
  <si>
    <t>realizacji stowarzyszeniom(Festiwal Pieśni Chóralnej)</t>
  </si>
  <si>
    <t>realizacji stowarzyszeniom (zadania w zakresie</t>
  </si>
  <si>
    <t>kultury fizycznej i imprezy sportowe)</t>
  </si>
  <si>
    <t>dotacja celowa z budżetu na fianansowanie</t>
  </si>
  <si>
    <t>z pomocy społecznej ........</t>
  </si>
  <si>
    <t>Plan na rok 2005</t>
  </si>
  <si>
    <t>budowa targowiska miejskiego</t>
  </si>
  <si>
    <t>inwestycja polegająca na remoncie drogi-</t>
  </si>
  <si>
    <t>ul.Mickiewicza i Rybacka (udział własny Gminy)</t>
  </si>
  <si>
    <t>zakup usług pozostałych (dopłaty do biletów</t>
  </si>
  <si>
    <t>z tyt.kosztów stosowania ulg)</t>
  </si>
  <si>
    <t>promocja sprzedaży nieruchomości</t>
  </si>
  <si>
    <t>wynagrodzenia bezosobowe (dozorow.obiektu)</t>
  </si>
  <si>
    <t>zakup usług pozostałych (rozbiórki budynków :</t>
  </si>
  <si>
    <t>Norwida 13,Kolejowa 3,Skłodowskiej dz.584/1)</t>
  </si>
  <si>
    <t>gminna komisja urbanistyczna</t>
  </si>
  <si>
    <t>wynagrodzenia bezosobowe</t>
  </si>
  <si>
    <t>modernizacja systemu łączności</t>
  </si>
  <si>
    <t xml:space="preserve">realizacja projektu pn."Regionalna Platforma </t>
  </si>
  <si>
    <t>Cyfrowa-gmina Międzyzdroje"</t>
  </si>
  <si>
    <t>zakup usług pozostałych(kotłownia Urzędu</t>
  </si>
  <si>
    <t>i wynajem biura -Powiatowy Urząd Pracy)</t>
  </si>
  <si>
    <t>OBRONA NARODOWA</t>
  </si>
  <si>
    <t>Pozostałe wydatki obronne</t>
  </si>
  <si>
    <t>(koszty sił wsparcia w sezonie letnim 2005r.)</t>
  </si>
  <si>
    <t xml:space="preserve">dotacje celowe przekazane dla powiatu na </t>
  </si>
  <si>
    <t>podstawie porozumień między j.s.t.</t>
  </si>
  <si>
    <t>inwest.i  zakupy inwestyc. realizowane na</t>
  </si>
  <si>
    <t>zakup usług zdrowotnych (szkoła nr 2)</t>
  </si>
  <si>
    <t>zakup usług dostępu do sieci internetowej</t>
  </si>
  <si>
    <t>zakup usług dostępu do sieci internet.(szkoła nr 2)</t>
  </si>
  <si>
    <t>wynagrodzenia bezosobowe (eksp.egzamin.)</t>
  </si>
  <si>
    <t>kotłownia w szkole nr 1-zmiana paliwa opało-</t>
  </si>
  <si>
    <t xml:space="preserve">wynagrodzenia bezosobowe </t>
  </si>
  <si>
    <t>zakup usług remontowych(dokumentacja</t>
  </si>
  <si>
    <t>na remont dachu w bud.przychodni)</t>
  </si>
  <si>
    <t>za pobyt w domu pomocy społecznej)</t>
  </si>
  <si>
    <t>zakup usług przez j.s.t. od innych j.s.t. (opłaty</t>
  </si>
  <si>
    <t>oświetlenie ul.Kolejowej</t>
  </si>
  <si>
    <t>budżet.(dot.dla ZOŚ-dofin.utrzymania stadionu)</t>
  </si>
  <si>
    <t>monitoring składowiska odpadów</t>
  </si>
  <si>
    <t>opracow.projektu rekultywacji składowiska</t>
  </si>
  <si>
    <t>odpadów komunalnych w Międzyzdrojach</t>
  </si>
  <si>
    <t>dotacje celowe przekazane do sam.wojew.</t>
  </si>
  <si>
    <t>na inwestycje i zakupy inwest.realiz.na podst.</t>
  </si>
  <si>
    <t>porozumień między j.s.t. (realizacja umowy</t>
  </si>
  <si>
    <t>nr 4/2004 z dnia 23.07.2004r.)</t>
  </si>
  <si>
    <t>rezerwy na inwestycje i zakupy inwestycyjne</t>
  </si>
  <si>
    <t>(rezerwa celowa przeznaczona na przygotow.</t>
  </si>
  <si>
    <t>projektu inwest. realizowanego przez  ZGWW</t>
  </si>
  <si>
    <t>zgłoszonego do Funduszu Spójności UE)</t>
  </si>
  <si>
    <t>dotacja podmiotowa z budżetu dla samorząd.</t>
  </si>
  <si>
    <t>instytucji kultury</t>
  </si>
  <si>
    <t>dokument.techn.-bud.kanal.sanit. Kolonijna</t>
  </si>
  <si>
    <t>dokum.techn.-bud.kanal.sanit. Łagodna i Słoneczna</t>
  </si>
  <si>
    <t>utrzymanie dróg powiatowych</t>
  </si>
  <si>
    <t>różne opłaty i składki (opłaty za korzyst.ze środow.)</t>
  </si>
  <si>
    <t>odsetki od nieterminowych wpłat.....</t>
  </si>
  <si>
    <t xml:space="preserve">budowa kablowej sieci oświetl.ulicznego </t>
  </si>
  <si>
    <t>ul.Turkusowa i Główna</t>
  </si>
  <si>
    <t>kary i odszkodowania wypłac.na rzecz os.fizycz.</t>
  </si>
  <si>
    <t>(zwrot wpłat dla lokatorów -  Góra Filaretów 1)</t>
  </si>
  <si>
    <t>szacowanie nieruchomości-opł.planistyczne</t>
  </si>
  <si>
    <t>zakup usług remontowych(remont pomieszczeń</t>
  </si>
  <si>
    <t>biurowych urzędu)</t>
  </si>
  <si>
    <t>aktual.oprogram komputer. I usługi serwisowe</t>
  </si>
  <si>
    <t>pomoc w egzek.wierzytelności-pod.od nieruch.</t>
  </si>
  <si>
    <t>ubezpieczenia -promocja</t>
  </si>
  <si>
    <t>wymiana okien w budynku urzędu</t>
  </si>
  <si>
    <t>modernizacja centrali telefonicznej</t>
  </si>
  <si>
    <t>zakup komputera</t>
  </si>
  <si>
    <t>Związek Gmin Wyspy Wolin-utrzymanie</t>
  </si>
  <si>
    <t>Związek Miast i Gmin Morskich-oprac.progamu</t>
  </si>
  <si>
    <t>Wybory do rad gmin........oraz referenda ....</t>
  </si>
  <si>
    <t>wpłaty jenostek na fundusz celowy (policja)</t>
  </si>
  <si>
    <t>(wymiana okien w szkole nr 1i 2)</t>
  </si>
  <si>
    <t>Oddziały przedszkolne w szkołach podstaw.</t>
  </si>
  <si>
    <t>(wymiana drzwi wejściowych w gimnazjum)</t>
  </si>
  <si>
    <t>modernizacja budynku WIKLINY</t>
  </si>
  <si>
    <t>przystosow.auli w szkole nr 1 do zajęć sport.</t>
  </si>
  <si>
    <t>(zakup komputera)</t>
  </si>
  <si>
    <t>zakup usług pozostałych (badanie klatki piersiowej)</t>
  </si>
  <si>
    <t>wydatki na zakupy inwestycyjne jed.bud.</t>
  </si>
  <si>
    <t>posiłek dla potrzebujących</t>
  </si>
  <si>
    <t>wynagrodzenia bezosobowe(szkoła nr 2)</t>
  </si>
  <si>
    <t>Pomoc materialna dla uczniów</t>
  </si>
  <si>
    <t>inne formy pomocy dla uczniów</t>
  </si>
  <si>
    <t>podróże służbowe krajowe (szkoła nr 1)</t>
  </si>
  <si>
    <t>iluminacja świąteczna i inne prace</t>
  </si>
  <si>
    <t>dok.ośw.-ul.Turystyczna,Usługowa,Pl.Neptuna</t>
  </si>
  <si>
    <t>dok.ośw.- Góra Filaretów</t>
  </si>
  <si>
    <t xml:space="preserve">i zakupy inwest.realizowane na podstawie </t>
  </si>
  <si>
    <t>dotacje celowe przekazane gminie na inwest.</t>
  </si>
  <si>
    <t>porozumień między j.s.t.(schronisko dla zwierząt)</t>
  </si>
  <si>
    <t>składki na ubezpiecz.społeczne(sekcja piłki nożnej)</t>
  </si>
  <si>
    <t>składki na Fundusz Pracy (sekcja piłki nożnej)</t>
  </si>
  <si>
    <t>wynagrodzenia bezosobowe(sekcja piłki nożnej)</t>
  </si>
  <si>
    <t>zakup materiałów i wyposażenia (sekcja piłki nożnej)</t>
  </si>
  <si>
    <t>zakup usług remontowych (sekcja piłki nożnej)</t>
  </si>
  <si>
    <t>zakup usług pozostałych (sekcja piłki nożnej)</t>
  </si>
  <si>
    <t>podróże służbowe krajowe (sekcja piłki nożnej)</t>
  </si>
  <si>
    <t>różne opłaty i składki (sekcja piłki nożnej)</t>
  </si>
  <si>
    <t>(modern.stadionu -zakup pierwszego wyposażenia) )</t>
  </si>
  <si>
    <t>zakup kserokopiarki</t>
  </si>
  <si>
    <t>Komendy Powiatowe Państwowej Straży Poż.</t>
  </si>
  <si>
    <t xml:space="preserve">wego z koksu na gaz </t>
  </si>
  <si>
    <t>/zadania zlecone i własne/</t>
  </si>
  <si>
    <t>Zestawienie wydatków za 2005r. (plan,wykonanie i wskaźniki)</t>
  </si>
  <si>
    <t>Załącznik Nr 2 do Zarządzenia Nr 35/FIN/06</t>
  </si>
  <si>
    <t>sieć sanitarna w ul.Kolonijnej w Wicku</t>
  </si>
  <si>
    <t>dotacja celowa z bud.na finans.i dofinans.....</t>
  </si>
  <si>
    <t>(dotacja dla ZGWW -inwentar.i wyk.dokumentacji)</t>
  </si>
  <si>
    <t>wydatki na zakup i objęcie akcji....</t>
  </si>
  <si>
    <t>opracowanie dokument.budynku mieszklanego</t>
  </si>
  <si>
    <t>centralne ogrzewanie w lokalu -Główna 14/12</t>
  </si>
  <si>
    <t>zakup sprzętu -podpis elektroniczny</t>
  </si>
  <si>
    <t>system elektron.obiegu dokumentów</t>
  </si>
  <si>
    <t>Związek Miast Polskich</t>
  </si>
  <si>
    <t>Wybory Prezydenta RP</t>
  </si>
  <si>
    <t>inne formy pomocy dla uczniów (wyprawka)</t>
  </si>
  <si>
    <t>dotacja celowa z budżetu na finansow.....</t>
  </si>
  <si>
    <t>opracowanie dokumentacji-ocieplenie i kotło-</t>
  </si>
  <si>
    <t>wnia w przedszkolu</t>
  </si>
  <si>
    <t>(gimnazjum)</t>
  </si>
  <si>
    <t xml:space="preserve">miasto i promenada </t>
  </si>
  <si>
    <t>kary i odszkodowania wypł.na rzecz os.pr......</t>
  </si>
  <si>
    <t>budowa ośw.-ul.Turystyczna,Usługowa,Pl.Neptuna</t>
  </si>
  <si>
    <t>opracow.dokument.-skrzynka energ.promocja</t>
  </si>
  <si>
    <t>ZOŚ-dofinansowanie utrzymania stadionu</t>
  </si>
  <si>
    <t>ZOŚ-dofinansowanie utrzymania kąpieliska</t>
  </si>
  <si>
    <t>nadzór autorski-przebudowa drogi 102</t>
  </si>
  <si>
    <t>budowa sieci wod.-kan. ul.Wodziczki</t>
  </si>
  <si>
    <t>z dnia 10 marca 2006r.</t>
  </si>
  <si>
    <t xml:space="preserve">Wybory do Sejmu i Senatu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</si>
</sst>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1" fontId="5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10" fontId="11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1" fillId="0" borderId="2" xfId="0" applyNumberFormat="1" applyFont="1" applyBorder="1" applyAlignment="1">
      <alignment/>
    </xf>
    <xf numFmtId="10" fontId="12" fillId="0" borderId="4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10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0" fontId="10" fillId="0" borderId="0" xfId="0" applyNumberFormat="1" applyFont="1" applyAlignment="1">
      <alignment/>
    </xf>
    <xf numFmtId="10" fontId="10" fillId="0" borderId="1" xfId="0" applyNumberFormat="1" applyFont="1" applyBorder="1" applyAlignment="1">
      <alignment/>
    </xf>
    <xf numFmtId="10" fontId="10" fillId="0" borderId="8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7"/>
  <sheetViews>
    <sheetView tabSelected="1" workbookViewId="0" topLeftCell="A1">
      <selection activeCell="C283" sqref="C283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37.00390625" style="103" customWidth="1"/>
    <col min="4" max="5" width="11.875" style="30" customWidth="1"/>
    <col min="6" max="6" width="11.375" style="30" customWidth="1"/>
    <col min="7" max="7" width="8.25390625" style="96" customWidth="1"/>
    <col min="8" max="8" width="8.00390625" style="144" customWidth="1"/>
  </cols>
  <sheetData>
    <row r="1" ht="12.75">
      <c r="D1" s="30" t="s">
        <v>419</v>
      </c>
    </row>
    <row r="2" ht="12.75">
      <c r="D2" s="30" t="s">
        <v>296</v>
      </c>
    </row>
    <row r="3" ht="12.75">
      <c r="D3" s="30" t="s">
        <v>443</v>
      </c>
    </row>
    <row r="4" spans="1:6" ht="15">
      <c r="A4" s="2"/>
      <c r="B4" s="2" t="s">
        <v>418</v>
      </c>
      <c r="C4" s="109"/>
      <c r="D4" s="27"/>
      <c r="E4" s="27"/>
      <c r="F4" s="27"/>
    </row>
    <row r="5" spans="1:7" ht="12.75">
      <c r="A5" s="3"/>
      <c r="B5" s="32" t="s">
        <v>0</v>
      </c>
      <c r="C5" s="110"/>
      <c r="D5" s="28"/>
      <c r="E5" s="28"/>
      <c r="F5" s="28"/>
      <c r="G5" s="97"/>
    </row>
    <row r="6" spans="1:8" ht="12.75">
      <c r="A6" s="4"/>
      <c r="B6" s="4"/>
      <c r="C6" s="111"/>
      <c r="D6" s="29"/>
      <c r="E6" s="29"/>
      <c r="F6" s="29"/>
      <c r="G6" s="98" t="s">
        <v>1</v>
      </c>
      <c r="H6" s="145"/>
    </row>
    <row r="7" spans="1:8" ht="14.25" customHeight="1">
      <c r="A7" s="5"/>
      <c r="B7" s="5"/>
      <c r="C7" s="112"/>
      <c r="D7" s="129" t="s">
        <v>316</v>
      </c>
      <c r="E7" s="129"/>
      <c r="F7" s="94"/>
      <c r="G7" s="99"/>
      <c r="H7" s="146" t="s">
        <v>2</v>
      </c>
    </row>
    <row r="8" spans="1:8" ht="12.75">
      <c r="A8" s="5" t="s">
        <v>3</v>
      </c>
      <c r="B8" s="34" t="s">
        <v>4</v>
      </c>
      <c r="C8" s="112" t="s">
        <v>5</v>
      </c>
      <c r="D8" s="33" t="s">
        <v>216</v>
      </c>
      <c r="E8" s="33" t="s">
        <v>293</v>
      </c>
      <c r="F8" s="33" t="s">
        <v>6</v>
      </c>
      <c r="G8" s="99" t="s">
        <v>253</v>
      </c>
      <c r="H8" s="136" t="s">
        <v>294</v>
      </c>
    </row>
    <row r="9" spans="1:8" ht="12.75">
      <c r="A9" s="6"/>
      <c r="B9" s="6"/>
      <c r="C9" s="113"/>
      <c r="D9" s="89" t="s">
        <v>217</v>
      </c>
      <c r="E9" s="89" t="s">
        <v>259</v>
      </c>
      <c r="F9" s="89"/>
      <c r="G9" s="100" t="s">
        <v>218</v>
      </c>
      <c r="H9" s="147" t="s">
        <v>295</v>
      </c>
    </row>
    <row r="10" spans="1:8" ht="12.75">
      <c r="A10" s="48">
        <v>1</v>
      </c>
      <c r="B10" s="49">
        <v>2</v>
      </c>
      <c r="C10" s="114">
        <v>3</v>
      </c>
      <c r="D10" s="49">
        <v>4</v>
      </c>
      <c r="E10" s="49">
        <v>5</v>
      </c>
      <c r="F10" s="49">
        <v>6</v>
      </c>
      <c r="G10" s="101">
        <v>7</v>
      </c>
      <c r="H10" s="143">
        <v>8</v>
      </c>
    </row>
    <row r="11" spans="1:8" ht="12.75">
      <c r="A11" s="5">
        <v>1</v>
      </c>
      <c r="B11" s="9" t="s">
        <v>134</v>
      </c>
      <c r="C11" s="72" t="s">
        <v>137</v>
      </c>
      <c r="D11" s="36">
        <f>D63</f>
        <v>381770</v>
      </c>
      <c r="E11" s="36">
        <f>E63</f>
        <v>428334</v>
      </c>
      <c r="F11" s="36">
        <f>F63</f>
        <v>363133</v>
      </c>
      <c r="G11" s="106">
        <f>F11/E11</f>
        <v>0.8477800034552475</v>
      </c>
      <c r="H11" s="106">
        <f>F11/F$53</f>
        <v>0.021580095914838927</v>
      </c>
    </row>
    <row r="12" spans="1:8" ht="12.75">
      <c r="A12" s="5"/>
      <c r="B12" s="83"/>
      <c r="C12" s="73"/>
      <c r="D12" s="90"/>
      <c r="E12" s="90"/>
      <c r="F12" s="90"/>
      <c r="G12" s="106"/>
      <c r="H12" s="106"/>
    </row>
    <row r="13" spans="1:8" ht="12.75">
      <c r="A13" s="5">
        <v>2</v>
      </c>
      <c r="B13" s="127">
        <v>600</v>
      </c>
      <c r="C13" s="72" t="s">
        <v>136</v>
      </c>
      <c r="D13" s="36">
        <f>D76</f>
        <v>1442735</v>
      </c>
      <c r="E13" s="36">
        <f>E76</f>
        <v>2566052</v>
      </c>
      <c r="F13" s="36">
        <f>F76</f>
        <v>546945</v>
      </c>
      <c r="G13" s="106">
        <f>F13/E13</f>
        <v>0.21314649897975568</v>
      </c>
      <c r="H13" s="106">
        <f>F13/F$53</f>
        <v>0.032503588382607966</v>
      </c>
    </row>
    <row r="14" spans="1:8" ht="15">
      <c r="A14" s="5"/>
      <c r="B14" s="84"/>
      <c r="C14" s="72"/>
      <c r="D14" s="90"/>
      <c r="E14" s="90"/>
      <c r="F14" s="90"/>
      <c r="G14" s="106"/>
      <c r="H14" s="106"/>
    </row>
    <row r="15" spans="1:8" ht="12.75">
      <c r="A15" s="5">
        <v>3</v>
      </c>
      <c r="B15" s="57">
        <v>630</v>
      </c>
      <c r="C15" s="72" t="s">
        <v>168</v>
      </c>
      <c r="D15" s="36">
        <f>D103</f>
        <v>69100</v>
      </c>
      <c r="E15" s="36">
        <f>E103</f>
        <v>0</v>
      </c>
      <c r="F15" s="36">
        <f>F103</f>
        <v>0</v>
      </c>
      <c r="G15" s="106"/>
      <c r="H15" s="106"/>
    </row>
    <row r="16" spans="1:8" ht="12.75">
      <c r="A16" s="5"/>
      <c r="B16" s="57"/>
      <c r="C16" s="72"/>
      <c r="D16" s="90"/>
      <c r="E16" s="90"/>
      <c r="F16" s="90"/>
      <c r="G16" s="106"/>
      <c r="H16" s="106"/>
    </row>
    <row r="17" spans="1:8" ht="12.75">
      <c r="A17" s="5">
        <v>4</v>
      </c>
      <c r="B17" s="57">
        <v>700</v>
      </c>
      <c r="C17" s="72" t="s">
        <v>139</v>
      </c>
      <c r="D17" s="36">
        <f>D108</f>
        <v>279691</v>
      </c>
      <c r="E17" s="36">
        <f>E108</f>
        <v>437641</v>
      </c>
      <c r="F17" s="36">
        <f>F108</f>
        <v>227010</v>
      </c>
      <c r="G17" s="106">
        <f>F17/E17</f>
        <v>0.5187128262662776</v>
      </c>
      <c r="H17" s="106">
        <f>F17/F$53</f>
        <v>0.013490642749702134</v>
      </c>
    </row>
    <row r="18" spans="1:8" ht="12.75">
      <c r="A18" s="5"/>
      <c r="B18" s="83"/>
      <c r="C18" s="73"/>
      <c r="D18" s="90"/>
      <c r="E18" s="90"/>
      <c r="F18" s="90"/>
      <c r="G18" s="106"/>
      <c r="H18" s="106"/>
    </row>
    <row r="19" spans="1:8" ht="12.75">
      <c r="A19" s="5">
        <v>5</v>
      </c>
      <c r="B19" s="57">
        <v>710</v>
      </c>
      <c r="C19" s="72" t="s">
        <v>141</v>
      </c>
      <c r="D19" s="36">
        <f>D139</f>
        <v>329400</v>
      </c>
      <c r="E19" s="36">
        <f>E139</f>
        <v>342586</v>
      </c>
      <c r="F19" s="36">
        <f>F139</f>
        <v>122225</v>
      </c>
      <c r="G19" s="106">
        <f>F19/E19</f>
        <v>0.35677173031005355</v>
      </c>
      <c r="H19" s="106">
        <f>F19/F$53</f>
        <v>0.0072635294043537435</v>
      </c>
    </row>
    <row r="20" spans="1:8" ht="12.75">
      <c r="A20" s="5"/>
      <c r="B20" s="83"/>
      <c r="C20" s="72"/>
      <c r="D20" s="90"/>
      <c r="E20" s="90"/>
      <c r="F20" s="90"/>
      <c r="G20" s="106"/>
      <c r="H20" s="106"/>
    </row>
    <row r="21" spans="1:8" ht="12.75">
      <c r="A21" s="5">
        <v>6</v>
      </c>
      <c r="B21" s="57">
        <v>750</v>
      </c>
      <c r="C21" s="72" t="s">
        <v>143</v>
      </c>
      <c r="D21" s="36">
        <f>D161</f>
        <v>3338034</v>
      </c>
      <c r="E21" s="36">
        <f>E161</f>
        <v>3528124</v>
      </c>
      <c r="F21" s="36">
        <f>F161</f>
        <v>3245952</v>
      </c>
      <c r="G21" s="106">
        <f>F21/E21</f>
        <v>0.9200220853915565</v>
      </c>
      <c r="H21" s="106">
        <f>F21/F$53</f>
        <v>0.19289889791058165</v>
      </c>
    </row>
    <row r="22" spans="1:8" ht="12.75">
      <c r="A22" s="5"/>
      <c r="B22" s="83"/>
      <c r="C22" s="72"/>
      <c r="D22" s="90"/>
      <c r="E22" s="90"/>
      <c r="F22" s="90"/>
      <c r="G22" s="106"/>
      <c r="H22" s="106"/>
    </row>
    <row r="23" spans="1:8" ht="12.75">
      <c r="A23" s="5">
        <v>7</v>
      </c>
      <c r="B23" s="85">
        <v>751</v>
      </c>
      <c r="C23" s="74" t="s">
        <v>169</v>
      </c>
      <c r="D23" s="90"/>
      <c r="E23" s="90"/>
      <c r="F23" s="90"/>
      <c r="G23" s="106"/>
      <c r="H23" s="106"/>
    </row>
    <row r="24" spans="1:8" ht="12.75">
      <c r="A24" s="5"/>
      <c r="B24" s="85"/>
      <c r="C24" s="74" t="s">
        <v>170</v>
      </c>
      <c r="D24" s="90"/>
      <c r="E24" s="90"/>
      <c r="F24" s="90"/>
      <c r="G24" s="106"/>
      <c r="H24" s="106"/>
    </row>
    <row r="25" spans="1:8" ht="12.75">
      <c r="A25" s="5"/>
      <c r="B25" s="85"/>
      <c r="C25" s="74" t="s">
        <v>171</v>
      </c>
      <c r="D25" s="36">
        <f>D313</f>
        <v>1100</v>
      </c>
      <c r="E25" s="36">
        <f>E313</f>
        <v>42915</v>
      </c>
      <c r="F25" s="36">
        <f>F313</f>
        <v>39441</v>
      </c>
      <c r="G25" s="106">
        <f>F25/E25</f>
        <v>0.9190492834673191</v>
      </c>
      <c r="H25" s="106">
        <f>F25/F$53</f>
        <v>0.0023438810655521864</v>
      </c>
    </row>
    <row r="26" spans="1:8" ht="12.75">
      <c r="A26" s="5"/>
      <c r="B26" s="85"/>
      <c r="C26" s="74"/>
      <c r="D26" s="90"/>
      <c r="E26" s="90"/>
      <c r="F26" s="90"/>
      <c r="G26" s="106"/>
      <c r="H26" s="106"/>
    </row>
    <row r="27" spans="1:8" ht="12.75">
      <c r="A27" s="5">
        <v>8</v>
      </c>
      <c r="B27" s="85">
        <v>752</v>
      </c>
      <c r="C27" s="74" t="s">
        <v>333</v>
      </c>
      <c r="D27" s="90">
        <f>D343</f>
        <v>500</v>
      </c>
      <c r="E27" s="90">
        <f>E343</f>
        <v>500</v>
      </c>
      <c r="F27" s="90">
        <f>F343</f>
        <v>0</v>
      </c>
      <c r="G27" s="106">
        <f>F27/E27</f>
        <v>0</v>
      </c>
      <c r="H27" s="106">
        <f>F27/F$53</f>
        <v>0</v>
      </c>
    </row>
    <row r="28" spans="1:8" ht="12.75">
      <c r="A28" s="5"/>
      <c r="B28" s="83"/>
      <c r="C28" s="72"/>
      <c r="D28" s="90"/>
      <c r="E28" s="90"/>
      <c r="F28" s="90"/>
      <c r="G28" s="106"/>
      <c r="H28" s="106"/>
    </row>
    <row r="29" spans="1:8" ht="12.75">
      <c r="A29" s="5">
        <v>9</v>
      </c>
      <c r="B29" s="85">
        <v>754</v>
      </c>
      <c r="C29" s="74" t="s">
        <v>146</v>
      </c>
      <c r="D29" s="90"/>
      <c r="E29" s="90"/>
      <c r="F29" s="90"/>
      <c r="G29" s="106"/>
      <c r="H29" s="106"/>
    </row>
    <row r="30" spans="1:8" ht="12.75">
      <c r="A30" s="5"/>
      <c r="B30" s="85"/>
      <c r="C30" s="74" t="s">
        <v>147</v>
      </c>
      <c r="D30" s="36">
        <f>D347</f>
        <v>392839</v>
      </c>
      <c r="E30" s="36">
        <f>E347</f>
        <v>403289</v>
      </c>
      <c r="F30" s="36">
        <f>F347</f>
        <v>388293</v>
      </c>
      <c r="G30" s="106">
        <f>F30/E30</f>
        <v>0.9628157475160493</v>
      </c>
      <c r="H30" s="106">
        <f>F30/F$53</f>
        <v>0.023075292477027845</v>
      </c>
    </row>
    <row r="31" spans="1:8" ht="12.75">
      <c r="A31" s="5"/>
      <c r="B31" s="83"/>
      <c r="C31" s="73"/>
      <c r="D31" s="90"/>
      <c r="E31" s="90"/>
      <c r="F31" s="90"/>
      <c r="G31" s="106"/>
      <c r="H31" s="106"/>
    </row>
    <row r="32" spans="1:8" ht="12.75">
      <c r="A32" s="5">
        <v>10</v>
      </c>
      <c r="B32" s="85">
        <v>757</v>
      </c>
      <c r="C32" s="74" t="s">
        <v>149</v>
      </c>
      <c r="D32" s="36">
        <f>D396</f>
        <v>568200</v>
      </c>
      <c r="E32" s="36">
        <f>E396</f>
        <v>272743</v>
      </c>
      <c r="F32" s="36">
        <f>F396</f>
        <v>261819</v>
      </c>
      <c r="G32" s="106">
        <f>F32/E32</f>
        <v>0.9599476430192525</v>
      </c>
      <c r="H32" s="106">
        <f>F32/F$53</f>
        <v>0.015559255513344184</v>
      </c>
    </row>
    <row r="33" spans="1:8" ht="12.75">
      <c r="A33" s="5"/>
      <c r="B33" s="83"/>
      <c r="C33" s="73"/>
      <c r="D33" s="90"/>
      <c r="E33" s="90"/>
      <c r="F33" s="90"/>
      <c r="G33" s="106"/>
      <c r="H33" s="106"/>
    </row>
    <row r="34" spans="1:8" ht="12.75">
      <c r="A34" s="5">
        <v>11</v>
      </c>
      <c r="B34" s="85">
        <v>758</v>
      </c>
      <c r="C34" s="74" t="s">
        <v>130</v>
      </c>
      <c r="D34" s="36">
        <f>D412</f>
        <v>140000</v>
      </c>
      <c r="E34" s="36">
        <f>E412</f>
        <v>31567</v>
      </c>
      <c r="F34" s="36">
        <f>F412</f>
        <v>0</v>
      </c>
      <c r="G34" s="106">
        <f>F34/E34</f>
        <v>0</v>
      </c>
      <c r="H34" s="106">
        <f>F34/F$53</f>
        <v>0</v>
      </c>
    </row>
    <row r="35" spans="1:8" ht="12.75">
      <c r="A35" s="5"/>
      <c r="B35" s="83"/>
      <c r="C35" s="73"/>
      <c r="D35" s="90"/>
      <c r="E35" s="90"/>
      <c r="F35" s="90"/>
      <c r="G35" s="106"/>
      <c r="H35" s="106"/>
    </row>
    <row r="36" spans="1:8" ht="15">
      <c r="A36" s="5">
        <v>12</v>
      </c>
      <c r="B36" s="84">
        <v>801</v>
      </c>
      <c r="C36" s="72" t="s">
        <v>7</v>
      </c>
      <c r="D36" s="36">
        <f>D419</f>
        <v>5984716</v>
      </c>
      <c r="E36" s="36">
        <f>E419</f>
        <v>6629489</v>
      </c>
      <c r="F36" s="36">
        <f>F419</f>
        <v>6070972</v>
      </c>
      <c r="G36" s="106">
        <f>F36/E36</f>
        <v>0.9157526319147675</v>
      </c>
      <c r="H36" s="106">
        <f>F36/F$53</f>
        <v>0.36078284831260593</v>
      </c>
    </row>
    <row r="37" spans="1:8" ht="12.75">
      <c r="A37" s="5"/>
      <c r="B37" s="83"/>
      <c r="C37" s="73"/>
      <c r="D37" s="90"/>
      <c r="E37" s="90"/>
      <c r="F37" s="90"/>
      <c r="G37" s="106"/>
      <c r="H37" s="106"/>
    </row>
    <row r="38" spans="1:8" ht="12.75">
      <c r="A38" s="5">
        <v>13</v>
      </c>
      <c r="B38" s="57">
        <v>851</v>
      </c>
      <c r="C38" s="72" t="s">
        <v>8</v>
      </c>
      <c r="D38" s="36">
        <f>D585</f>
        <v>293905</v>
      </c>
      <c r="E38" s="36">
        <f>E585</f>
        <v>339705</v>
      </c>
      <c r="F38" s="36">
        <f>F585</f>
        <v>310515</v>
      </c>
      <c r="G38" s="106">
        <f>F38/E38</f>
        <v>0.9140725040844262</v>
      </c>
      <c r="H38" s="106">
        <f>F38/F$53</f>
        <v>0.018453138334979774</v>
      </c>
    </row>
    <row r="39" spans="1:8" ht="12.75">
      <c r="A39" s="5"/>
      <c r="B39" s="57"/>
      <c r="C39" s="72"/>
      <c r="D39" s="90"/>
      <c r="E39" s="90"/>
      <c r="F39" s="90"/>
      <c r="G39" s="106"/>
      <c r="H39" s="106"/>
    </row>
    <row r="40" spans="1:8" ht="12.75">
      <c r="A40" s="5">
        <v>14</v>
      </c>
      <c r="B40" s="57">
        <v>852</v>
      </c>
      <c r="C40" s="72" t="s">
        <v>271</v>
      </c>
      <c r="D40" s="90">
        <f>D619</f>
        <v>2338004</v>
      </c>
      <c r="E40" s="90">
        <f>E619</f>
        <v>2420349</v>
      </c>
      <c r="F40" s="90">
        <f>F619</f>
        <v>2288015</v>
      </c>
      <c r="G40" s="106">
        <f>F40/E40</f>
        <v>0.9453244139584829</v>
      </c>
      <c r="H40" s="106">
        <f>F40/F$53</f>
        <v>0.13597107163102828</v>
      </c>
    </row>
    <row r="41" spans="1:8" ht="12.75">
      <c r="A41" s="5"/>
      <c r="B41" s="83"/>
      <c r="C41" s="72"/>
      <c r="D41" s="90"/>
      <c r="E41" s="90"/>
      <c r="F41" s="90"/>
      <c r="G41" s="106"/>
      <c r="H41" s="106"/>
    </row>
    <row r="42" spans="1:8" ht="12.75">
      <c r="A42" s="5">
        <v>15</v>
      </c>
      <c r="B42" s="57">
        <v>854</v>
      </c>
      <c r="C42" s="72" t="s">
        <v>156</v>
      </c>
      <c r="D42" s="36">
        <f>D684</f>
        <v>180435</v>
      </c>
      <c r="E42" s="36">
        <f>E684</f>
        <v>256765</v>
      </c>
      <c r="F42" s="36">
        <f>F684</f>
        <v>222815</v>
      </c>
      <c r="G42" s="106">
        <f>F42/E42</f>
        <v>0.8677779292349035</v>
      </c>
      <c r="H42" s="106">
        <f>F42/F$53</f>
        <v>0.01324134427679345</v>
      </c>
    </row>
    <row r="43" spans="1:8" ht="12.75">
      <c r="A43" s="5"/>
      <c r="B43" s="83"/>
      <c r="C43" s="72"/>
      <c r="D43" s="90"/>
      <c r="E43" s="90"/>
      <c r="F43" s="90"/>
      <c r="G43" s="106"/>
      <c r="H43" s="106"/>
    </row>
    <row r="44" spans="1:8" ht="12.75">
      <c r="A44" s="5">
        <v>16</v>
      </c>
      <c r="B44" s="57">
        <v>900</v>
      </c>
      <c r="C44" s="72" t="s">
        <v>160</v>
      </c>
      <c r="D44" s="90"/>
      <c r="E44" s="90"/>
      <c r="F44" s="90"/>
      <c r="G44" s="106"/>
      <c r="H44" s="106"/>
    </row>
    <row r="45" spans="1:8" ht="12.75">
      <c r="A45" s="5"/>
      <c r="B45" s="57"/>
      <c r="C45" s="72" t="s">
        <v>161</v>
      </c>
      <c r="D45" s="36">
        <f>D799</f>
        <v>2832760</v>
      </c>
      <c r="E45" s="36">
        <f>E799</f>
        <v>3338611</v>
      </c>
      <c r="F45" s="36">
        <f>F799</f>
        <v>1886143</v>
      </c>
      <c r="G45" s="106">
        <f>F45/E45</f>
        <v>0.564948417171093</v>
      </c>
      <c r="H45" s="106">
        <f>F45/F$53</f>
        <v>0.11208881277411319</v>
      </c>
    </row>
    <row r="46" spans="1:8" ht="12.75">
      <c r="A46" s="5"/>
      <c r="B46" s="83"/>
      <c r="C46" s="72"/>
      <c r="D46" s="90"/>
      <c r="E46" s="90"/>
      <c r="F46" s="90"/>
      <c r="G46" s="106"/>
      <c r="H46" s="106"/>
    </row>
    <row r="47" spans="1:8" ht="12.75">
      <c r="A47" s="5">
        <v>17</v>
      </c>
      <c r="B47" s="57">
        <v>921</v>
      </c>
      <c r="C47" s="72" t="s">
        <v>165</v>
      </c>
      <c r="D47" s="90"/>
      <c r="E47" s="90"/>
      <c r="F47" s="90"/>
      <c r="G47" s="106"/>
      <c r="H47" s="106"/>
    </row>
    <row r="48" spans="1:8" ht="12.75">
      <c r="A48" s="5"/>
      <c r="B48" s="86"/>
      <c r="C48" s="115" t="s">
        <v>166</v>
      </c>
      <c r="D48" s="36">
        <f>D872</f>
        <v>556000</v>
      </c>
      <c r="E48" s="36">
        <f>E872</f>
        <v>571350</v>
      </c>
      <c r="F48" s="36">
        <f>F872</f>
        <v>571350</v>
      </c>
      <c r="G48" s="106">
        <f>F48/E48</f>
        <v>1</v>
      </c>
      <c r="H48" s="106">
        <f>F48/F$53</f>
        <v>0.03395391716242595</v>
      </c>
    </row>
    <row r="49" spans="1:8" ht="12.75">
      <c r="A49" s="5"/>
      <c r="B49" s="86"/>
      <c r="C49" s="116"/>
      <c r="D49" s="90"/>
      <c r="E49" s="90"/>
      <c r="F49" s="90"/>
      <c r="G49" s="106"/>
      <c r="H49" s="106"/>
    </row>
    <row r="50" spans="1:8" ht="12.75">
      <c r="A50" s="5">
        <v>18</v>
      </c>
      <c r="B50" s="86">
        <v>926</v>
      </c>
      <c r="C50" s="116" t="s">
        <v>202</v>
      </c>
      <c r="D50" s="36">
        <f>D886</f>
        <v>547875</v>
      </c>
      <c r="E50" s="36">
        <f>E886</f>
        <v>283694</v>
      </c>
      <c r="F50" s="36">
        <f>F886</f>
        <v>282591</v>
      </c>
      <c r="G50" s="106">
        <f>F50/E50</f>
        <v>0.996112008008629</v>
      </c>
      <c r="H50" s="106">
        <f>F50/F$53</f>
        <v>0.016793684090044825</v>
      </c>
    </row>
    <row r="51" spans="1:9" ht="12" customHeight="1">
      <c r="A51" s="6"/>
      <c r="B51" s="87"/>
      <c r="C51" s="117"/>
      <c r="D51" s="37"/>
      <c r="E51" s="37"/>
      <c r="F51" s="37"/>
      <c r="G51" s="134"/>
      <c r="H51" s="148"/>
      <c r="I51" s="149"/>
    </row>
    <row r="52" spans="1:8" ht="12.75">
      <c r="A52" s="22"/>
      <c r="B52" s="81"/>
      <c r="C52" s="116"/>
      <c r="D52" s="90"/>
      <c r="E52" s="90"/>
      <c r="F52" s="90"/>
      <c r="G52" s="106"/>
      <c r="H52" s="106"/>
    </row>
    <row r="53" spans="1:8" s="56" customFormat="1" ht="12.75">
      <c r="A53" s="107"/>
      <c r="B53" s="81"/>
      <c r="C53" s="116" t="s">
        <v>9</v>
      </c>
      <c r="D53" s="55">
        <f>SUM(D11:D50)</f>
        <v>19677064</v>
      </c>
      <c r="E53" s="55">
        <f>SUM(E11:E50)</f>
        <v>21893714</v>
      </c>
      <c r="F53" s="55">
        <f>SUM(F11:F50)</f>
        <v>16827219</v>
      </c>
      <c r="G53" s="106">
        <f>F53/E53</f>
        <v>0.7685867733542148</v>
      </c>
      <c r="H53" s="106">
        <f>F53/F$53</f>
        <v>1</v>
      </c>
    </row>
    <row r="54" spans="1:8" ht="12.75">
      <c r="A54" s="22"/>
      <c r="B54" s="19"/>
      <c r="C54" s="118" t="s">
        <v>10</v>
      </c>
      <c r="D54" s="40"/>
      <c r="E54" s="40"/>
      <c r="F54" s="40"/>
      <c r="G54" s="106"/>
      <c r="H54" s="106"/>
    </row>
    <row r="55" spans="1:8" ht="12.75">
      <c r="A55" s="22"/>
      <c r="B55" s="19"/>
      <c r="C55" s="118" t="s">
        <v>251</v>
      </c>
      <c r="D55" s="108">
        <f>D68+D75+D92+D134+D135+D271+D275+D352+D501+D503+D549+D579+D609+D614+D630+D669+D831+D844+D854+D862+D866+D870+D901</f>
        <v>3628930</v>
      </c>
      <c r="E55" s="108">
        <f>E68+E75+E92+E134+E135+E271+E275+E352+E501+E503+E549+E579+E609+E614+E630+E669+E831+E844+E854+E862+E866+E870+E901</f>
        <v>5443638</v>
      </c>
      <c r="F55" s="108">
        <f>F68+F75+F92+F134+F135+F271+F275+F352+F501+F503+F549+F579+F609+F614+F630+F669+F831+F844+F854+F862+F866+F870+F901</f>
        <v>1460611</v>
      </c>
      <c r="G55" s="130">
        <f>F55/E55</f>
        <v>0.2683152333053741</v>
      </c>
      <c r="H55" s="106">
        <f>F55/F$53</f>
        <v>0.08680049864448784</v>
      </c>
    </row>
    <row r="56" spans="1:8" ht="12.75">
      <c r="A56" s="21"/>
      <c r="B56" s="20"/>
      <c r="C56" s="119" t="s">
        <v>11</v>
      </c>
      <c r="D56" s="42">
        <f>D53-D55</f>
        <v>16048134</v>
      </c>
      <c r="E56" s="42">
        <f>E53-E55</f>
        <v>16450076</v>
      </c>
      <c r="F56" s="42">
        <f>F53-F55</f>
        <v>15366608</v>
      </c>
      <c r="G56" s="134">
        <f>F56/E56</f>
        <v>0.9341359881863159</v>
      </c>
      <c r="H56" s="148">
        <f>F56/F$53</f>
        <v>0.9131995013555122</v>
      </c>
    </row>
    <row r="57" spans="1:8" ht="12.75">
      <c r="A57" s="31"/>
      <c r="B57" s="31"/>
      <c r="C57" s="120"/>
      <c r="D57" s="50"/>
      <c r="E57" s="50"/>
      <c r="F57" s="50"/>
      <c r="G57" s="133"/>
      <c r="H57" s="133"/>
    </row>
    <row r="58" spans="1:8" ht="14.25" customHeight="1">
      <c r="A58" s="51"/>
      <c r="B58" s="51" t="s">
        <v>12</v>
      </c>
      <c r="C58" s="121"/>
      <c r="D58" s="29"/>
      <c r="E58" s="29"/>
      <c r="F58" s="29"/>
      <c r="G58" s="98"/>
      <c r="H58" s="145"/>
    </row>
    <row r="59" spans="1:8" ht="14.25" customHeight="1">
      <c r="A59" s="5"/>
      <c r="B59" s="5"/>
      <c r="C59" s="112"/>
      <c r="D59" s="129" t="s">
        <v>316</v>
      </c>
      <c r="E59" s="129"/>
      <c r="F59" s="94"/>
      <c r="G59" s="99"/>
      <c r="H59" s="146" t="s">
        <v>2</v>
      </c>
    </row>
    <row r="60" spans="1:8" ht="12.75">
      <c r="A60" s="5" t="s">
        <v>3</v>
      </c>
      <c r="B60" s="34" t="s">
        <v>4</v>
      </c>
      <c r="C60" s="112" t="s">
        <v>5</v>
      </c>
      <c r="D60" s="33" t="s">
        <v>216</v>
      </c>
      <c r="E60" s="33" t="s">
        <v>293</v>
      </c>
      <c r="F60" s="33" t="s">
        <v>6</v>
      </c>
      <c r="G60" s="99" t="s">
        <v>253</v>
      </c>
      <c r="H60" s="136" t="s">
        <v>294</v>
      </c>
    </row>
    <row r="61" spans="1:8" ht="12.75">
      <c r="A61" s="6"/>
      <c r="B61" s="6"/>
      <c r="C61" s="113"/>
      <c r="D61" s="89" t="s">
        <v>217</v>
      </c>
      <c r="E61" s="89" t="s">
        <v>259</v>
      </c>
      <c r="F61" s="89"/>
      <c r="G61" s="100" t="s">
        <v>218</v>
      </c>
      <c r="H61" s="147" t="s">
        <v>295</v>
      </c>
    </row>
    <row r="62" spans="1:8" ht="12.75">
      <c r="A62" s="48">
        <v>1</v>
      </c>
      <c r="B62" s="49">
        <v>2</v>
      </c>
      <c r="C62" s="114">
        <v>3</v>
      </c>
      <c r="D62" s="49">
        <v>4</v>
      </c>
      <c r="E62" s="49">
        <v>5</v>
      </c>
      <c r="F62" s="49">
        <v>6</v>
      </c>
      <c r="G62" s="101">
        <v>7</v>
      </c>
      <c r="H62" s="143">
        <v>8</v>
      </c>
    </row>
    <row r="63" spans="1:8" ht="12.75">
      <c r="A63" s="5">
        <v>1</v>
      </c>
      <c r="B63" s="8" t="s">
        <v>134</v>
      </c>
      <c r="C63" s="72" t="s">
        <v>137</v>
      </c>
      <c r="D63" s="36">
        <f>D64+D67</f>
        <v>381770</v>
      </c>
      <c r="E63" s="36">
        <f>E64+E67</f>
        <v>428334</v>
      </c>
      <c r="F63" s="36">
        <f>F64+F67</f>
        <v>363133</v>
      </c>
      <c r="G63" s="106">
        <f aca="true" t="shared" si="0" ref="G63:G128">F63/E63</f>
        <v>0.8477800034552475</v>
      </c>
      <c r="H63" s="106">
        <f>F63/F$53</f>
        <v>0.021580095914838927</v>
      </c>
    </row>
    <row r="64" spans="1:8" s="60" customFormat="1" ht="12.75">
      <c r="A64" s="52">
        <f>A63+1</f>
        <v>2</v>
      </c>
      <c r="B64" s="58" t="s">
        <v>219</v>
      </c>
      <c r="C64" s="62" t="s">
        <v>220</v>
      </c>
      <c r="D64" s="59">
        <f>D66</f>
        <v>870</v>
      </c>
      <c r="E64" s="59">
        <f>E66</f>
        <v>870</v>
      </c>
      <c r="F64" s="59">
        <f>F66</f>
        <v>101</v>
      </c>
      <c r="G64" s="106">
        <f t="shared" si="0"/>
        <v>0.11609195402298851</v>
      </c>
      <c r="H64" s="106">
        <f>F64/F$53</f>
        <v>6.002180158230543E-06</v>
      </c>
    </row>
    <row r="65" spans="1:8" s="56" customFormat="1" ht="12.75">
      <c r="A65" s="52">
        <f aca="true" t="shared" si="1" ref="A65:A140">A64+1</f>
        <v>3</v>
      </c>
      <c r="B65" s="79">
        <v>2850</v>
      </c>
      <c r="C65" s="105" t="s">
        <v>221</v>
      </c>
      <c r="D65" s="78"/>
      <c r="E65" s="78"/>
      <c r="F65" s="78"/>
      <c r="G65" s="106"/>
      <c r="H65" s="106"/>
    </row>
    <row r="66" spans="1:8" s="56" customFormat="1" ht="12.75">
      <c r="A66" s="52">
        <f t="shared" si="1"/>
        <v>4</v>
      </c>
      <c r="B66" s="79"/>
      <c r="C66" s="73" t="s">
        <v>222</v>
      </c>
      <c r="D66" s="78">
        <v>870</v>
      </c>
      <c r="E66" s="78">
        <v>870</v>
      </c>
      <c r="F66" s="78">
        <v>101</v>
      </c>
      <c r="G66" s="136">
        <f t="shared" si="0"/>
        <v>0.11609195402298851</v>
      </c>
      <c r="H66" s="136">
        <f>F66/F$53</f>
        <v>6.002180158230543E-06</v>
      </c>
    </row>
    <row r="67" spans="1:8" ht="12.75">
      <c r="A67" s="52">
        <f t="shared" si="1"/>
        <v>5</v>
      </c>
      <c r="B67" s="9" t="s">
        <v>135</v>
      </c>
      <c r="C67" s="62" t="s">
        <v>13</v>
      </c>
      <c r="D67" s="38">
        <f>D68+D75</f>
        <v>380900</v>
      </c>
      <c r="E67" s="38">
        <f>E68+E75</f>
        <v>427464</v>
      </c>
      <c r="F67" s="38">
        <f>F68+F75</f>
        <v>363032</v>
      </c>
      <c r="G67" s="106">
        <f t="shared" si="0"/>
        <v>0.8492691782231954</v>
      </c>
      <c r="H67" s="106">
        <f>F67/F$53</f>
        <v>0.021574093734680697</v>
      </c>
    </row>
    <row r="68" spans="1:8" ht="12.75">
      <c r="A68" s="52">
        <f t="shared" si="1"/>
        <v>6</v>
      </c>
      <c r="B68" s="5">
        <v>6050</v>
      </c>
      <c r="C68" s="73" t="s">
        <v>174</v>
      </c>
      <c r="D68" s="41">
        <f>SUM(D70:D73)</f>
        <v>380900</v>
      </c>
      <c r="E68" s="41">
        <f>SUM(E70:E73)</f>
        <v>372464</v>
      </c>
      <c r="F68" s="41">
        <f>SUM(F70:F73)</f>
        <v>325829</v>
      </c>
      <c r="G68" s="136">
        <f t="shared" si="0"/>
        <v>0.8747932686111947</v>
      </c>
      <c r="H68" s="136">
        <f>F68/F$53</f>
        <v>0.01936321147303069</v>
      </c>
    </row>
    <row r="69" spans="1:8" ht="12.75">
      <c r="A69" s="52">
        <f t="shared" si="1"/>
        <v>7</v>
      </c>
      <c r="B69" s="5"/>
      <c r="C69" s="73" t="s">
        <v>14</v>
      </c>
      <c r="D69" s="40"/>
      <c r="E69" s="40"/>
      <c r="F69" s="40"/>
      <c r="G69" s="136"/>
      <c r="H69" s="136"/>
    </row>
    <row r="70" spans="1:8" ht="12.75">
      <c r="A70" s="52">
        <f t="shared" si="1"/>
        <v>8</v>
      </c>
      <c r="B70" s="5"/>
      <c r="C70" s="105" t="s">
        <v>279</v>
      </c>
      <c r="D70" s="78">
        <v>380900</v>
      </c>
      <c r="E70" s="78">
        <v>305724</v>
      </c>
      <c r="F70" s="78">
        <v>268012</v>
      </c>
      <c r="G70" s="136">
        <f t="shared" si="0"/>
        <v>0.8766469102850938</v>
      </c>
      <c r="H70" s="136">
        <f>F70/F$53</f>
        <v>0.01592729018383846</v>
      </c>
    </row>
    <row r="71" spans="1:8" ht="12.75">
      <c r="A71" s="52">
        <f t="shared" si="1"/>
        <v>9</v>
      </c>
      <c r="B71" s="5"/>
      <c r="C71" s="105" t="s">
        <v>364</v>
      </c>
      <c r="D71" s="78">
        <v>0</v>
      </c>
      <c r="E71" s="78">
        <v>17360</v>
      </c>
      <c r="F71" s="78">
        <v>17214</v>
      </c>
      <c r="G71" s="136">
        <f>F71/E71</f>
        <v>0.991589861751152</v>
      </c>
      <c r="H71" s="136">
        <f>F71/F$53</f>
        <v>0.0010229854380572334</v>
      </c>
    </row>
    <row r="72" spans="1:8" ht="12.75">
      <c r="A72" s="52">
        <f t="shared" si="1"/>
        <v>10</v>
      </c>
      <c r="B72" s="5"/>
      <c r="C72" s="105" t="s">
        <v>365</v>
      </c>
      <c r="D72" s="78">
        <v>0</v>
      </c>
      <c r="E72" s="78">
        <v>39880</v>
      </c>
      <c r="F72" s="78">
        <v>38834</v>
      </c>
      <c r="G72" s="136">
        <f>F72/E72</f>
        <v>0.9737713139418255</v>
      </c>
      <c r="H72" s="136">
        <f>F72/F$53</f>
        <v>0.002307808557076484</v>
      </c>
    </row>
    <row r="73" spans="1:8" ht="12.75">
      <c r="A73" s="52">
        <f t="shared" si="1"/>
        <v>11</v>
      </c>
      <c r="B73" s="5"/>
      <c r="C73" s="105" t="s">
        <v>420</v>
      </c>
      <c r="D73" s="78">
        <v>0</v>
      </c>
      <c r="E73" s="78">
        <v>9500</v>
      </c>
      <c r="F73" s="78">
        <v>1769</v>
      </c>
      <c r="G73" s="136">
        <f>F73/E73</f>
        <v>0.18621052631578947</v>
      </c>
      <c r="H73" s="136">
        <f>F73/F$53</f>
        <v>0.00010512729405851317</v>
      </c>
    </row>
    <row r="74" spans="1:8" ht="12.75">
      <c r="A74" s="52">
        <f t="shared" si="1"/>
        <v>12</v>
      </c>
      <c r="B74" s="5">
        <v>6220</v>
      </c>
      <c r="C74" s="105" t="s">
        <v>421</v>
      </c>
      <c r="D74" s="78"/>
      <c r="E74" s="78"/>
      <c r="F74" s="78"/>
      <c r="G74" s="136"/>
      <c r="H74" s="136"/>
    </row>
    <row r="75" spans="1:8" ht="12.75">
      <c r="A75" s="52">
        <f t="shared" si="1"/>
        <v>13</v>
      </c>
      <c r="B75" s="5"/>
      <c r="C75" s="105" t="s">
        <v>422</v>
      </c>
      <c r="D75" s="78">
        <v>0</v>
      </c>
      <c r="E75" s="78">
        <v>55000</v>
      </c>
      <c r="F75" s="78">
        <v>37203</v>
      </c>
      <c r="G75" s="136">
        <f>F75/E75</f>
        <v>0.6764181818181818</v>
      </c>
      <c r="H75" s="136">
        <f aca="true" t="shared" si="2" ref="H75:H82">F75/F$53</f>
        <v>0.002210882261650009</v>
      </c>
    </row>
    <row r="76" spans="1:8" ht="15">
      <c r="A76" s="52">
        <f t="shared" si="1"/>
        <v>14</v>
      </c>
      <c r="B76" s="10">
        <v>600</v>
      </c>
      <c r="C76" s="72" t="s">
        <v>136</v>
      </c>
      <c r="D76" s="36">
        <f>D77+D79+D100</f>
        <v>1442735</v>
      </c>
      <c r="E76" s="36">
        <f>E77+E79+E100</f>
        <v>2566052</v>
      </c>
      <c r="F76" s="36">
        <f>F77+F79+F100</f>
        <v>546945</v>
      </c>
      <c r="G76" s="106">
        <f t="shared" si="0"/>
        <v>0.21314649897975568</v>
      </c>
      <c r="H76" s="106">
        <f t="shared" si="2"/>
        <v>0.032503588382607966</v>
      </c>
    </row>
    <row r="77" spans="1:8" s="60" customFormat="1" ht="12.75">
      <c r="A77" s="52">
        <f t="shared" si="1"/>
        <v>15</v>
      </c>
      <c r="B77" s="58">
        <v>60014</v>
      </c>
      <c r="C77" s="62" t="s">
        <v>138</v>
      </c>
      <c r="D77" s="59">
        <f>SUM(D78:D78)</f>
        <v>0</v>
      </c>
      <c r="E77" s="59">
        <f>SUM(E78:E78)</f>
        <v>28200</v>
      </c>
      <c r="F77" s="59">
        <f>SUM(F78:F78)</f>
        <v>28200</v>
      </c>
      <c r="G77" s="136">
        <f t="shared" si="0"/>
        <v>1</v>
      </c>
      <c r="H77" s="106">
        <f t="shared" si="2"/>
        <v>0.0016758562421990229</v>
      </c>
    </row>
    <row r="78" spans="1:8" s="56" customFormat="1" ht="12.75">
      <c r="A78" s="52">
        <f t="shared" si="1"/>
        <v>16</v>
      </c>
      <c r="B78" s="79">
        <v>4300</v>
      </c>
      <c r="C78" s="73" t="s">
        <v>175</v>
      </c>
      <c r="D78" s="78">
        <v>0</v>
      </c>
      <c r="E78" s="78">
        <v>28200</v>
      </c>
      <c r="F78" s="78">
        <v>28200</v>
      </c>
      <c r="G78" s="136">
        <f t="shared" si="0"/>
        <v>1</v>
      </c>
      <c r="H78" s="136">
        <f t="shared" si="2"/>
        <v>0.0016758562421990229</v>
      </c>
    </row>
    <row r="79" spans="1:8" ht="12.75">
      <c r="A79" s="52">
        <f t="shared" si="1"/>
        <v>17</v>
      </c>
      <c r="B79" s="11">
        <v>60016</v>
      </c>
      <c r="C79" s="62" t="s">
        <v>15</v>
      </c>
      <c r="D79" s="38">
        <f>D80+D81+D82+D90+D91+D92</f>
        <v>1342735</v>
      </c>
      <c r="E79" s="38">
        <f>E80+E81+E82+E90+E91+E92</f>
        <v>2437852</v>
      </c>
      <c r="F79" s="38">
        <f>F80+F81+F82+F90+F91+F92</f>
        <v>518745</v>
      </c>
      <c r="G79" s="106">
        <f t="shared" si="0"/>
        <v>0.21278773280740587</v>
      </c>
      <c r="H79" s="106">
        <f t="shared" si="2"/>
        <v>0.03082773214040894</v>
      </c>
    </row>
    <row r="80" spans="1:8" s="56" customFormat="1" ht="12.75">
      <c r="A80" s="52">
        <f t="shared" si="1"/>
        <v>18</v>
      </c>
      <c r="B80" s="79">
        <v>4210</v>
      </c>
      <c r="C80" s="73" t="s">
        <v>177</v>
      </c>
      <c r="D80" s="77">
        <v>0</v>
      </c>
      <c r="E80" s="78">
        <v>1700</v>
      </c>
      <c r="F80" s="78">
        <v>1667</v>
      </c>
      <c r="G80" s="136">
        <f>F80/E80</f>
        <v>0.9805882352941176</v>
      </c>
      <c r="H80" s="136">
        <f t="shared" si="2"/>
        <v>9.906568637396351E-05</v>
      </c>
    </row>
    <row r="81" spans="1:8" s="56" customFormat="1" ht="12.75">
      <c r="A81" s="52">
        <f t="shared" si="1"/>
        <v>19</v>
      </c>
      <c r="B81" s="79">
        <v>4270</v>
      </c>
      <c r="C81" s="73" t="s">
        <v>176</v>
      </c>
      <c r="D81" s="77">
        <v>0</v>
      </c>
      <c r="E81" s="78">
        <v>12820</v>
      </c>
      <c r="F81" s="78">
        <v>11261</v>
      </c>
      <c r="G81" s="136">
        <f t="shared" si="0"/>
        <v>0.878393135725429</v>
      </c>
      <c r="H81" s="136">
        <f t="shared" si="2"/>
        <v>0.000669213373879546</v>
      </c>
    </row>
    <row r="82" spans="1:8" s="26" customFormat="1" ht="12.75">
      <c r="A82" s="52">
        <f t="shared" si="1"/>
        <v>20</v>
      </c>
      <c r="B82" s="15">
        <v>4300</v>
      </c>
      <c r="C82" s="122" t="s">
        <v>175</v>
      </c>
      <c r="D82" s="43">
        <f>SUM(D84:D89)</f>
        <v>211900</v>
      </c>
      <c r="E82" s="43">
        <f>SUM(E84:E89)</f>
        <v>264853</v>
      </c>
      <c r="F82" s="43">
        <f>SUM(F84:F89)</f>
        <v>257766</v>
      </c>
      <c r="G82" s="136">
        <f t="shared" si="0"/>
        <v>0.9732417605237622</v>
      </c>
      <c r="H82" s="136">
        <f t="shared" si="2"/>
        <v>0.015318395749172813</v>
      </c>
    </row>
    <row r="83" spans="1:8" s="26" customFormat="1" ht="12.75">
      <c r="A83" s="52">
        <f t="shared" si="1"/>
        <v>21</v>
      </c>
      <c r="B83" s="15"/>
      <c r="C83" s="122" t="s">
        <v>14</v>
      </c>
      <c r="D83" s="40"/>
      <c r="E83" s="40"/>
      <c r="F83" s="40"/>
      <c r="G83" s="136"/>
      <c r="H83" s="136"/>
    </row>
    <row r="84" spans="1:8" s="26" customFormat="1" ht="12.75">
      <c r="A84" s="52">
        <f t="shared" si="1"/>
        <v>22</v>
      </c>
      <c r="B84" s="15"/>
      <c r="C84" s="122" t="s">
        <v>16</v>
      </c>
      <c r="D84" s="40">
        <v>12200</v>
      </c>
      <c r="E84" s="40">
        <v>14640</v>
      </c>
      <c r="F84" s="40">
        <v>14640</v>
      </c>
      <c r="G84" s="136">
        <f t="shared" si="0"/>
        <v>1</v>
      </c>
      <c r="H84" s="136">
        <f aca="true" t="shared" si="3" ref="H84:H92">F84/F$53</f>
        <v>0.0008700189853118332</v>
      </c>
    </row>
    <row r="85" spans="1:8" ht="12.75">
      <c r="A85" s="52">
        <f t="shared" si="1"/>
        <v>23</v>
      </c>
      <c r="B85" s="5"/>
      <c r="C85" s="73" t="s">
        <v>212</v>
      </c>
      <c r="D85" s="40">
        <v>102000</v>
      </c>
      <c r="E85" s="40">
        <v>73619</v>
      </c>
      <c r="F85" s="40">
        <v>73619</v>
      </c>
      <c r="G85" s="136">
        <f t="shared" si="0"/>
        <v>1</v>
      </c>
      <c r="H85" s="136">
        <f t="shared" si="3"/>
        <v>0.004374995060086874</v>
      </c>
    </row>
    <row r="86" spans="1:8" ht="12.75">
      <c r="A86" s="52">
        <f t="shared" si="1"/>
        <v>24</v>
      </c>
      <c r="B86" s="5"/>
      <c r="C86" s="73" t="s">
        <v>213</v>
      </c>
      <c r="D86" s="40">
        <v>21000</v>
      </c>
      <c r="E86" s="40">
        <v>9098</v>
      </c>
      <c r="F86" s="40">
        <v>9097</v>
      </c>
      <c r="G86" s="136">
        <f t="shared" si="0"/>
        <v>0.9998900857331282</v>
      </c>
      <c r="H86" s="136">
        <f t="shared" si="3"/>
        <v>0.0005406122069249827</v>
      </c>
    </row>
    <row r="87" spans="1:8" ht="12.75">
      <c r="A87" s="52">
        <f t="shared" si="1"/>
        <v>25</v>
      </c>
      <c r="B87" s="5"/>
      <c r="C87" s="73" t="s">
        <v>17</v>
      </c>
      <c r="D87" s="40">
        <v>37000</v>
      </c>
      <c r="E87" s="40">
        <v>44700</v>
      </c>
      <c r="F87" s="40">
        <v>44609</v>
      </c>
      <c r="G87" s="136">
        <f t="shared" si="0"/>
        <v>0.9979642058165548</v>
      </c>
      <c r="H87" s="136">
        <f t="shared" si="3"/>
        <v>0.0026510025215693693</v>
      </c>
    </row>
    <row r="88" spans="1:8" ht="12.75">
      <c r="A88" s="52">
        <f t="shared" si="1"/>
        <v>26</v>
      </c>
      <c r="B88" s="5"/>
      <c r="C88" s="73" t="s">
        <v>18</v>
      </c>
      <c r="D88" s="40">
        <v>39700</v>
      </c>
      <c r="E88" s="40">
        <v>64713</v>
      </c>
      <c r="F88" s="40">
        <v>64713</v>
      </c>
      <c r="G88" s="136">
        <f t="shared" si="0"/>
        <v>1</v>
      </c>
      <c r="H88" s="136">
        <f t="shared" si="3"/>
        <v>0.003845733510688843</v>
      </c>
    </row>
    <row r="89" spans="1:8" ht="12.75">
      <c r="A89" s="52">
        <f t="shared" si="1"/>
        <v>27</v>
      </c>
      <c r="B89" s="5"/>
      <c r="C89" s="73" t="s">
        <v>366</v>
      </c>
      <c r="D89" s="40">
        <v>0</v>
      </c>
      <c r="E89" s="40">
        <v>58083</v>
      </c>
      <c r="F89" s="40">
        <v>51088</v>
      </c>
      <c r="G89" s="136">
        <f>F89/E89</f>
        <v>0.8795688927913503</v>
      </c>
      <c r="H89" s="136">
        <f t="shared" si="3"/>
        <v>0.003036033464590911</v>
      </c>
    </row>
    <row r="90" spans="1:8" ht="12.75">
      <c r="A90" s="52">
        <f t="shared" si="1"/>
        <v>28</v>
      </c>
      <c r="B90" s="5">
        <v>4430</v>
      </c>
      <c r="C90" s="105" t="s">
        <v>367</v>
      </c>
      <c r="D90" s="40">
        <v>0</v>
      </c>
      <c r="E90" s="40">
        <v>10345</v>
      </c>
      <c r="F90" s="40">
        <v>9377</v>
      </c>
      <c r="G90" s="136">
        <f>F90/E90</f>
        <v>0.9064282261962301</v>
      </c>
      <c r="H90" s="136">
        <f t="shared" si="3"/>
        <v>0.0005572519142943347</v>
      </c>
    </row>
    <row r="91" spans="1:8" ht="12.75">
      <c r="A91" s="52">
        <f t="shared" si="1"/>
        <v>29</v>
      </c>
      <c r="B91" s="5">
        <v>4570</v>
      </c>
      <c r="C91" s="73" t="s">
        <v>368</v>
      </c>
      <c r="D91" s="40">
        <v>0</v>
      </c>
      <c r="E91" s="40">
        <v>2333</v>
      </c>
      <c r="F91" s="40">
        <v>2332</v>
      </c>
      <c r="G91" s="136">
        <f>F91/E91</f>
        <v>0.9995713673381912</v>
      </c>
      <c r="H91" s="136">
        <f t="shared" si="3"/>
        <v>0.0001385849913761745</v>
      </c>
    </row>
    <row r="92" spans="1:8" ht="12.75">
      <c r="A92" s="52">
        <f t="shared" si="1"/>
        <v>30</v>
      </c>
      <c r="B92" s="5">
        <v>6050</v>
      </c>
      <c r="C92" s="73" t="s">
        <v>174</v>
      </c>
      <c r="D92" s="39">
        <f>SUM(D94:D99)</f>
        <v>1130835</v>
      </c>
      <c r="E92" s="39">
        <f>SUM(E94:E99)</f>
        <v>2145801</v>
      </c>
      <c r="F92" s="39">
        <f>SUM(F94:F99)</f>
        <v>236342</v>
      </c>
      <c r="G92" s="136">
        <f t="shared" si="0"/>
        <v>0.11014162077471304</v>
      </c>
      <c r="H92" s="136">
        <f t="shared" si="3"/>
        <v>0.014045220425312109</v>
      </c>
    </row>
    <row r="93" spans="1:8" ht="12.75">
      <c r="A93" s="52">
        <f t="shared" si="1"/>
        <v>31</v>
      </c>
      <c r="B93" s="5"/>
      <c r="C93" s="73" t="s">
        <v>14</v>
      </c>
      <c r="D93" s="40"/>
      <c r="E93" s="40"/>
      <c r="F93" s="40"/>
      <c r="G93" s="136"/>
      <c r="H93" s="136"/>
    </row>
    <row r="94" spans="1:8" ht="12.75">
      <c r="A94" s="52">
        <f t="shared" si="1"/>
        <v>32</v>
      </c>
      <c r="B94" s="5"/>
      <c r="C94" s="73" t="s">
        <v>277</v>
      </c>
      <c r="D94" s="40">
        <v>0</v>
      </c>
      <c r="E94" s="40">
        <v>119000</v>
      </c>
      <c r="F94" s="40">
        <v>118973</v>
      </c>
      <c r="G94" s="136">
        <f t="shared" si="0"/>
        <v>0.9997731092436974</v>
      </c>
      <c r="H94" s="136">
        <f>F94/F$53</f>
        <v>0.007070271088763984</v>
      </c>
    </row>
    <row r="95" spans="1:8" ht="12.75">
      <c r="A95" s="52">
        <f t="shared" si="1"/>
        <v>33</v>
      </c>
      <c r="B95" s="5"/>
      <c r="C95" s="73" t="s">
        <v>318</v>
      </c>
      <c r="D95" s="40"/>
      <c r="E95" s="40"/>
      <c r="F95" s="40"/>
      <c r="G95" s="136"/>
      <c r="H95" s="136"/>
    </row>
    <row r="96" spans="1:8" s="103" customFormat="1" ht="12.75">
      <c r="A96" s="52">
        <f t="shared" si="1"/>
        <v>34</v>
      </c>
      <c r="B96" s="73"/>
      <c r="C96" s="73" t="s">
        <v>319</v>
      </c>
      <c r="D96" s="140">
        <v>520000</v>
      </c>
      <c r="E96" s="141">
        <v>29377</v>
      </c>
      <c r="F96" s="141">
        <v>29280</v>
      </c>
      <c r="G96" s="142">
        <f>F96/E96</f>
        <v>0.9966980971508322</v>
      </c>
      <c r="H96" s="136">
        <f>F96/F$53</f>
        <v>0.0017400379706236663</v>
      </c>
    </row>
    <row r="97" spans="1:8" ht="12.75">
      <c r="A97" s="52">
        <f t="shared" si="1"/>
        <v>35</v>
      </c>
      <c r="B97" s="5"/>
      <c r="C97" s="73" t="s">
        <v>369</v>
      </c>
      <c r="D97" s="40"/>
      <c r="E97" s="40"/>
      <c r="F97" s="40"/>
      <c r="G97" s="136"/>
      <c r="H97" s="136"/>
    </row>
    <row r="98" spans="1:8" ht="12.75">
      <c r="A98" s="52">
        <f t="shared" si="1"/>
        <v>36</v>
      </c>
      <c r="B98" s="5"/>
      <c r="C98" s="73" t="s">
        <v>370</v>
      </c>
      <c r="D98" s="40">
        <v>0</v>
      </c>
      <c r="E98" s="40">
        <v>67424</v>
      </c>
      <c r="F98" s="40">
        <v>67306</v>
      </c>
      <c r="G98" s="136">
        <f t="shared" si="0"/>
        <v>0.998249881347888</v>
      </c>
      <c r="H98" s="136">
        <f>F98/F$53</f>
        <v>0.003999829086434307</v>
      </c>
    </row>
    <row r="99" spans="1:8" ht="12.75">
      <c r="A99" s="52">
        <f t="shared" si="1"/>
        <v>37</v>
      </c>
      <c r="B99" s="5"/>
      <c r="C99" s="73" t="s">
        <v>317</v>
      </c>
      <c r="D99" s="40">
        <v>610835</v>
      </c>
      <c r="E99" s="40">
        <v>1930000</v>
      </c>
      <c r="F99" s="40">
        <v>20783</v>
      </c>
      <c r="G99" s="136">
        <f>F99/E99</f>
        <v>0.01076839378238342</v>
      </c>
      <c r="H99" s="136">
        <f>F99/F$53</f>
        <v>0.0012350822794901521</v>
      </c>
    </row>
    <row r="100" spans="1:8" s="67" customFormat="1" ht="12.75">
      <c r="A100" s="52">
        <f t="shared" si="1"/>
        <v>38</v>
      </c>
      <c r="B100" s="58">
        <v>60095</v>
      </c>
      <c r="C100" s="62" t="s">
        <v>27</v>
      </c>
      <c r="D100" s="66">
        <f>D102</f>
        <v>100000</v>
      </c>
      <c r="E100" s="66">
        <f>E102</f>
        <v>100000</v>
      </c>
      <c r="F100" s="66">
        <f>F102</f>
        <v>0</v>
      </c>
      <c r="G100" s="106">
        <f>F100/E100</f>
        <v>0</v>
      </c>
      <c r="H100" s="106">
        <f>F100/F$53</f>
        <v>0</v>
      </c>
    </row>
    <row r="101" spans="1:8" ht="12.75">
      <c r="A101" s="52">
        <f t="shared" si="1"/>
        <v>39</v>
      </c>
      <c r="B101" s="5">
        <v>4300</v>
      </c>
      <c r="C101" s="73" t="s">
        <v>320</v>
      </c>
      <c r="D101" s="40"/>
      <c r="E101" s="40"/>
      <c r="F101" s="40"/>
      <c r="G101" s="136"/>
      <c r="H101" s="136"/>
    </row>
    <row r="102" spans="1:8" ht="12.75">
      <c r="A102" s="52">
        <f t="shared" si="1"/>
        <v>40</v>
      </c>
      <c r="B102" s="5"/>
      <c r="C102" s="73" t="s">
        <v>321</v>
      </c>
      <c r="D102" s="40">
        <v>100000</v>
      </c>
      <c r="E102" s="40">
        <v>100000</v>
      </c>
      <c r="F102" s="40">
        <v>0</v>
      </c>
      <c r="G102" s="136">
        <f>F102/E102</f>
        <v>0</v>
      </c>
      <c r="H102" s="136">
        <f>F102/F$53</f>
        <v>0</v>
      </c>
    </row>
    <row r="103" spans="1:8" s="64" customFormat="1" ht="12.75">
      <c r="A103" s="52">
        <f t="shared" si="1"/>
        <v>41</v>
      </c>
      <c r="B103" s="53">
        <v>630</v>
      </c>
      <c r="C103" s="72" t="s">
        <v>168</v>
      </c>
      <c r="D103" s="55">
        <f aca="true" t="shared" si="4" ref="D103:F104">D104</f>
        <v>69100</v>
      </c>
      <c r="E103" s="55">
        <f t="shared" si="4"/>
        <v>0</v>
      </c>
      <c r="F103" s="55">
        <f t="shared" si="4"/>
        <v>0</v>
      </c>
      <c r="G103" s="106"/>
      <c r="H103" s="106"/>
    </row>
    <row r="104" spans="1:8" s="67" customFormat="1" ht="12.75">
      <c r="A104" s="52">
        <f t="shared" si="1"/>
        <v>42</v>
      </c>
      <c r="B104" s="58">
        <v>63095</v>
      </c>
      <c r="C104" s="62" t="s">
        <v>27</v>
      </c>
      <c r="D104" s="59">
        <f t="shared" si="4"/>
        <v>69100</v>
      </c>
      <c r="E104" s="59">
        <f t="shared" si="4"/>
        <v>0</v>
      </c>
      <c r="F104" s="59">
        <f t="shared" si="4"/>
        <v>0</v>
      </c>
      <c r="G104" s="106"/>
      <c r="H104" s="106"/>
    </row>
    <row r="105" spans="1:8" ht="12.75">
      <c r="A105" s="52">
        <f t="shared" si="1"/>
        <v>43</v>
      </c>
      <c r="B105" s="16">
        <v>4300</v>
      </c>
      <c r="C105" s="123" t="s">
        <v>175</v>
      </c>
      <c r="D105" s="45">
        <f>D107</f>
        <v>69100</v>
      </c>
      <c r="E105" s="45">
        <f>E107</f>
        <v>0</v>
      </c>
      <c r="F105" s="45">
        <f>F107</f>
        <v>0</v>
      </c>
      <c r="G105" s="136"/>
      <c r="H105" s="136"/>
    </row>
    <row r="106" spans="1:8" ht="12.75">
      <c r="A106" s="52">
        <f t="shared" si="1"/>
        <v>44</v>
      </c>
      <c r="B106" s="16"/>
      <c r="C106" s="123" t="s">
        <v>14</v>
      </c>
      <c r="D106" s="40"/>
      <c r="E106" s="40"/>
      <c r="F106" s="40"/>
      <c r="G106" s="136"/>
      <c r="H106" s="136"/>
    </row>
    <row r="107" spans="1:8" ht="12.75">
      <c r="A107" s="52">
        <f t="shared" si="1"/>
        <v>45</v>
      </c>
      <c r="B107" s="16"/>
      <c r="C107" s="123" t="s">
        <v>78</v>
      </c>
      <c r="D107" s="40">
        <v>69100</v>
      </c>
      <c r="E107" s="40">
        <v>0</v>
      </c>
      <c r="F107" s="40">
        <v>0</v>
      </c>
      <c r="G107" s="136"/>
      <c r="H107" s="136"/>
    </row>
    <row r="108" spans="1:8" s="1" customFormat="1" ht="12.75">
      <c r="A108" s="52">
        <f t="shared" si="1"/>
        <v>46</v>
      </c>
      <c r="B108" s="53">
        <v>700</v>
      </c>
      <c r="C108" s="72" t="s">
        <v>139</v>
      </c>
      <c r="D108" s="36">
        <f>D109+D123</f>
        <v>279691</v>
      </c>
      <c r="E108" s="36">
        <f>E109+E123</f>
        <v>437641</v>
      </c>
      <c r="F108" s="36">
        <f>F109+F123</f>
        <v>227010</v>
      </c>
      <c r="G108" s="106">
        <f t="shared" si="0"/>
        <v>0.5187128262662776</v>
      </c>
      <c r="H108" s="106">
        <f>F108/F$53</f>
        <v>0.013490642749702134</v>
      </c>
    </row>
    <row r="109" spans="1:8" s="61" customFormat="1" ht="12.75">
      <c r="A109" s="52">
        <f t="shared" si="1"/>
        <v>47</v>
      </c>
      <c r="B109" s="58">
        <v>70005</v>
      </c>
      <c r="C109" s="62" t="s">
        <v>140</v>
      </c>
      <c r="D109" s="59">
        <f>D110+D118+D120+D122</f>
        <v>117500</v>
      </c>
      <c r="E109" s="59">
        <f>E110+E118+E120+E122</f>
        <v>111400</v>
      </c>
      <c r="F109" s="59">
        <f>F110+F118+F120+F122</f>
        <v>61889</v>
      </c>
      <c r="G109" s="106">
        <f t="shared" si="0"/>
        <v>0.555556552962298</v>
      </c>
      <c r="H109" s="106">
        <f>F109/F$53</f>
        <v>0.003677910176363664</v>
      </c>
    </row>
    <row r="110" spans="1:8" ht="12.75">
      <c r="A110" s="52">
        <f t="shared" si="1"/>
        <v>48</v>
      </c>
      <c r="B110" s="5">
        <v>4300</v>
      </c>
      <c r="C110" s="123" t="s">
        <v>175</v>
      </c>
      <c r="D110" s="39">
        <f>SUM(D112:D117)</f>
        <v>65500</v>
      </c>
      <c r="E110" s="39">
        <f>SUM(E112:E117)</f>
        <v>59400</v>
      </c>
      <c r="F110" s="39">
        <f>SUM(F112:F117)</f>
        <v>49591</v>
      </c>
      <c r="G110" s="136">
        <f t="shared" si="0"/>
        <v>0.8348653198653199</v>
      </c>
      <c r="H110" s="136">
        <f>F110/F$53</f>
        <v>0.0029470704576911966</v>
      </c>
    </row>
    <row r="111" spans="1:8" ht="12.75">
      <c r="A111" s="52">
        <f t="shared" si="1"/>
        <v>49</v>
      </c>
      <c r="B111" s="5"/>
      <c r="C111" s="73" t="s">
        <v>14</v>
      </c>
      <c r="D111" s="40"/>
      <c r="E111" s="40"/>
      <c r="F111" s="40"/>
      <c r="G111" s="136"/>
      <c r="H111" s="136"/>
    </row>
    <row r="112" spans="1:8" ht="12.75">
      <c r="A112" s="52">
        <f t="shared" si="1"/>
        <v>50</v>
      </c>
      <c r="B112" s="5"/>
      <c r="C112" s="73" t="s">
        <v>46</v>
      </c>
      <c r="D112" s="40">
        <v>6000</v>
      </c>
      <c r="E112" s="40">
        <v>8500</v>
      </c>
      <c r="F112" s="40">
        <v>8491</v>
      </c>
      <c r="G112" s="136">
        <f t="shared" si="0"/>
        <v>0.9989411764705882</v>
      </c>
      <c r="H112" s="136">
        <f aca="true" t="shared" si="5" ref="H112:H118">F112/F$53</f>
        <v>0.0005045991259755994</v>
      </c>
    </row>
    <row r="113" spans="1:8" ht="12.75">
      <c r="A113" s="52">
        <f t="shared" si="1"/>
        <v>51</v>
      </c>
      <c r="B113" s="5"/>
      <c r="C113" s="73" t="s">
        <v>47</v>
      </c>
      <c r="D113" s="40">
        <v>22500</v>
      </c>
      <c r="E113" s="40">
        <v>17895</v>
      </c>
      <c r="F113" s="40">
        <v>13414</v>
      </c>
      <c r="G113" s="136">
        <f t="shared" si="0"/>
        <v>0.7495948588991338</v>
      </c>
      <c r="H113" s="136">
        <f t="shared" si="5"/>
        <v>0.0007971608380445991</v>
      </c>
    </row>
    <row r="114" spans="1:8" ht="12.75">
      <c r="A114" s="52">
        <f t="shared" si="1"/>
        <v>52</v>
      </c>
      <c r="B114" s="5"/>
      <c r="C114" s="73" t="s">
        <v>269</v>
      </c>
      <c r="D114" s="40">
        <v>8000</v>
      </c>
      <c r="E114" s="40">
        <v>9105</v>
      </c>
      <c r="F114" s="40">
        <v>9104</v>
      </c>
      <c r="G114" s="136">
        <f t="shared" si="0"/>
        <v>0.999890170236134</v>
      </c>
      <c r="H114" s="136">
        <f t="shared" si="5"/>
        <v>0.0005410281996092165</v>
      </c>
    </row>
    <row r="115" spans="1:8" ht="12.75">
      <c r="A115" s="52">
        <f t="shared" si="1"/>
        <v>53</v>
      </c>
      <c r="B115" s="5"/>
      <c r="C115" s="73" t="s">
        <v>270</v>
      </c>
      <c r="D115" s="40">
        <v>2000</v>
      </c>
      <c r="E115" s="40">
        <v>2000</v>
      </c>
      <c r="F115" s="40">
        <v>108</v>
      </c>
      <c r="G115" s="136">
        <f t="shared" si="0"/>
        <v>0.054</v>
      </c>
      <c r="H115" s="136">
        <f t="shared" si="5"/>
        <v>6.418172842464343E-06</v>
      </c>
    </row>
    <row r="116" spans="1:8" ht="12.75">
      <c r="A116" s="52">
        <f t="shared" si="1"/>
        <v>54</v>
      </c>
      <c r="B116" s="5"/>
      <c r="C116" s="73" t="s">
        <v>18</v>
      </c>
      <c r="D116" s="40">
        <v>2000</v>
      </c>
      <c r="E116" s="40">
        <v>3000</v>
      </c>
      <c r="F116" s="40">
        <v>2274</v>
      </c>
      <c r="G116" s="136">
        <f t="shared" si="0"/>
        <v>0.758</v>
      </c>
      <c r="H116" s="136">
        <f t="shared" si="5"/>
        <v>0.0001351381948496659</v>
      </c>
    </row>
    <row r="117" spans="1:8" ht="12.75">
      <c r="A117" s="52">
        <f t="shared" si="1"/>
        <v>55</v>
      </c>
      <c r="B117" s="5"/>
      <c r="C117" s="73" t="s">
        <v>322</v>
      </c>
      <c r="D117" s="40">
        <v>25000</v>
      </c>
      <c r="E117" s="40">
        <v>18900</v>
      </c>
      <c r="F117" s="40">
        <v>16200</v>
      </c>
      <c r="G117" s="136">
        <f>F117/E117</f>
        <v>0.8571428571428571</v>
      </c>
      <c r="H117" s="136">
        <f t="shared" si="5"/>
        <v>0.0009627259263696514</v>
      </c>
    </row>
    <row r="118" spans="1:8" ht="12.75">
      <c r="A118" s="52">
        <f t="shared" si="1"/>
        <v>56</v>
      </c>
      <c r="B118" s="5">
        <v>4430</v>
      </c>
      <c r="C118" s="73" t="s">
        <v>48</v>
      </c>
      <c r="D118" s="40">
        <v>17000</v>
      </c>
      <c r="E118" s="40">
        <v>17000</v>
      </c>
      <c r="F118" s="40">
        <v>10634</v>
      </c>
      <c r="G118" s="136">
        <f t="shared" si="0"/>
        <v>0.6255294117647059</v>
      </c>
      <c r="H118" s="136">
        <f t="shared" si="5"/>
        <v>0.0006319523148774613</v>
      </c>
    </row>
    <row r="119" spans="1:8" ht="12.75">
      <c r="A119" s="52">
        <f t="shared" si="1"/>
        <v>57</v>
      </c>
      <c r="B119" s="5">
        <v>4590</v>
      </c>
      <c r="C119" s="73" t="s">
        <v>178</v>
      </c>
      <c r="D119" s="40"/>
      <c r="E119" s="40"/>
      <c r="F119" s="40"/>
      <c r="G119" s="136"/>
      <c r="H119" s="136"/>
    </row>
    <row r="120" spans="1:8" ht="12.75">
      <c r="A120" s="52">
        <f t="shared" si="1"/>
        <v>58</v>
      </c>
      <c r="B120" s="5"/>
      <c r="C120" s="73" t="s">
        <v>179</v>
      </c>
      <c r="D120" s="40">
        <v>5000</v>
      </c>
      <c r="E120" s="40">
        <v>5000</v>
      </c>
      <c r="F120" s="40">
        <v>1664</v>
      </c>
      <c r="G120" s="136">
        <f t="shared" si="0"/>
        <v>0.3328</v>
      </c>
      <c r="H120" s="136">
        <f>F120/F$53</f>
        <v>9.888740379500617E-05</v>
      </c>
    </row>
    <row r="121" spans="1:8" ht="12.75">
      <c r="A121" s="52">
        <f t="shared" si="1"/>
        <v>59</v>
      </c>
      <c r="B121" s="5">
        <v>4610</v>
      </c>
      <c r="C121" s="73" t="s">
        <v>302</v>
      </c>
      <c r="D121" s="40"/>
      <c r="E121" s="40"/>
      <c r="F121" s="40"/>
      <c r="G121" s="136"/>
      <c r="H121" s="136"/>
    </row>
    <row r="122" spans="1:8" ht="12.75">
      <c r="A122" s="52">
        <f t="shared" si="1"/>
        <v>60</v>
      </c>
      <c r="B122" s="5"/>
      <c r="C122" s="73" t="s">
        <v>303</v>
      </c>
      <c r="D122" s="40">
        <v>30000</v>
      </c>
      <c r="E122" s="40">
        <v>30000</v>
      </c>
      <c r="F122" s="40">
        <v>0</v>
      </c>
      <c r="G122" s="136">
        <f>F122/E122</f>
        <v>0</v>
      </c>
      <c r="H122" s="136">
        <f>F122/F$53</f>
        <v>0</v>
      </c>
    </row>
    <row r="123" spans="1:8" s="61" customFormat="1" ht="12.75">
      <c r="A123" s="52">
        <f t="shared" si="1"/>
        <v>61</v>
      </c>
      <c r="B123" s="58">
        <v>70095</v>
      </c>
      <c r="C123" s="62" t="s">
        <v>27</v>
      </c>
      <c r="D123" s="59">
        <f>SUM(D124:D135)</f>
        <v>162191</v>
      </c>
      <c r="E123" s="59">
        <f>SUM(E124:E135)</f>
        <v>326241</v>
      </c>
      <c r="F123" s="59">
        <f>SUM(F124:F135)</f>
        <v>165121</v>
      </c>
      <c r="G123" s="106">
        <f t="shared" si="0"/>
        <v>0.5061319699240745</v>
      </c>
      <c r="H123" s="106">
        <f>F123/F$53</f>
        <v>0.00981273257333847</v>
      </c>
    </row>
    <row r="124" spans="1:8" s="103" customFormat="1" ht="12.75">
      <c r="A124" s="52">
        <f t="shared" si="1"/>
        <v>62</v>
      </c>
      <c r="B124" s="104">
        <v>4110</v>
      </c>
      <c r="C124" s="73" t="s">
        <v>39</v>
      </c>
      <c r="D124" s="77">
        <v>2100</v>
      </c>
      <c r="E124" s="78">
        <v>2100</v>
      </c>
      <c r="F124" s="78">
        <v>2068</v>
      </c>
      <c r="G124" s="136">
        <f t="shared" si="0"/>
        <v>0.9847619047619047</v>
      </c>
      <c r="H124" s="136">
        <f>F124/F$53</f>
        <v>0.00012289612442792835</v>
      </c>
    </row>
    <row r="125" spans="1:8" s="103" customFormat="1" ht="12.75">
      <c r="A125" s="52">
        <f t="shared" si="1"/>
        <v>63</v>
      </c>
      <c r="B125" s="104">
        <v>4120</v>
      </c>
      <c r="C125" s="73" t="s">
        <v>40</v>
      </c>
      <c r="D125" s="77">
        <v>295</v>
      </c>
      <c r="E125" s="78">
        <v>295</v>
      </c>
      <c r="F125" s="78">
        <v>294</v>
      </c>
      <c r="G125" s="136">
        <f t="shared" si="0"/>
        <v>0.9966101694915255</v>
      </c>
      <c r="H125" s="136">
        <f>F125/F$53</f>
        <v>1.74716927378196E-05</v>
      </c>
    </row>
    <row r="126" spans="1:8" s="103" customFormat="1" ht="12.75">
      <c r="A126" s="52">
        <f t="shared" si="1"/>
        <v>64</v>
      </c>
      <c r="B126" s="104">
        <v>4170</v>
      </c>
      <c r="C126" s="73" t="s">
        <v>323</v>
      </c>
      <c r="D126" s="77">
        <v>12000</v>
      </c>
      <c r="E126" s="78">
        <v>12000</v>
      </c>
      <c r="F126" s="78">
        <v>11998</v>
      </c>
      <c r="G126" s="136">
        <f>F126/E126</f>
        <v>0.9998333333333334</v>
      </c>
      <c r="H126" s="136">
        <f>F126/F$53</f>
        <v>0.0007130114607767332</v>
      </c>
    </row>
    <row r="127" spans="1:8" s="103" customFormat="1" ht="12.75">
      <c r="A127" s="52">
        <f t="shared" si="1"/>
        <v>65</v>
      </c>
      <c r="B127" s="104">
        <v>4270</v>
      </c>
      <c r="C127" s="105" t="s">
        <v>255</v>
      </c>
      <c r="D127" s="77"/>
      <c r="E127" s="78"/>
      <c r="F127" s="78"/>
      <c r="G127" s="136"/>
      <c r="H127" s="136"/>
    </row>
    <row r="128" spans="1:8" s="103" customFormat="1" ht="12.75">
      <c r="A128" s="52">
        <f t="shared" si="1"/>
        <v>66</v>
      </c>
      <c r="B128" s="104"/>
      <c r="C128" s="73" t="s">
        <v>254</v>
      </c>
      <c r="D128" s="77">
        <v>116400</v>
      </c>
      <c r="E128" s="78">
        <v>103319</v>
      </c>
      <c r="F128" s="78">
        <v>78115</v>
      </c>
      <c r="G128" s="136">
        <f t="shared" si="0"/>
        <v>0.7560564852544063</v>
      </c>
      <c r="H128" s="136">
        <f>F128/F$53</f>
        <v>0.0046421812184176126</v>
      </c>
    </row>
    <row r="129" spans="1:8" s="103" customFormat="1" ht="12.75">
      <c r="A129" s="52">
        <f t="shared" si="1"/>
        <v>67</v>
      </c>
      <c r="B129" s="104">
        <v>4300</v>
      </c>
      <c r="C129" s="73" t="s">
        <v>324</v>
      </c>
      <c r="D129" s="77"/>
      <c r="E129" s="77"/>
      <c r="F129" s="77"/>
      <c r="G129" s="136"/>
      <c r="H129" s="136"/>
    </row>
    <row r="130" spans="1:8" s="103" customFormat="1" ht="12.75">
      <c r="A130" s="52">
        <f t="shared" si="1"/>
        <v>68</v>
      </c>
      <c r="B130" s="104"/>
      <c r="C130" s="73" t="s">
        <v>325</v>
      </c>
      <c r="D130" s="77">
        <v>25000</v>
      </c>
      <c r="E130" s="78">
        <v>70000</v>
      </c>
      <c r="F130" s="78">
        <v>35933</v>
      </c>
      <c r="G130" s="136">
        <f>F130/E130</f>
        <v>0.5133285714285715</v>
      </c>
      <c r="H130" s="136">
        <f>F130/F$53</f>
        <v>0.0021354093032247335</v>
      </c>
    </row>
    <row r="131" spans="1:8" s="103" customFormat="1" ht="12.75">
      <c r="A131" s="52">
        <f t="shared" si="1"/>
        <v>69</v>
      </c>
      <c r="B131" s="104">
        <v>4430</v>
      </c>
      <c r="C131" s="73" t="s">
        <v>266</v>
      </c>
      <c r="D131" s="77">
        <v>6396</v>
      </c>
      <c r="E131" s="78">
        <v>6396</v>
      </c>
      <c r="F131" s="78">
        <v>6396</v>
      </c>
      <c r="G131" s="136">
        <f aca="true" t="shared" si="6" ref="G131:G186">F131/E131</f>
        <v>1</v>
      </c>
      <c r="H131" s="136">
        <f aca="true" t="shared" si="7" ref="H131:H186">F131/F$53</f>
        <v>0.000380098458337055</v>
      </c>
    </row>
    <row r="132" spans="1:8" s="103" customFormat="1" ht="12.75">
      <c r="A132" s="52">
        <f t="shared" si="1"/>
        <v>70</v>
      </c>
      <c r="B132" s="104">
        <v>4590</v>
      </c>
      <c r="C132" s="73" t="s">
        <v>371</v>
      </c>
      <c r="D132" s="77"/>
      <c r="E132" s="78"/>
      <c r="F132" s="78"/>
      <c r="G132" s="136"/>
      <c r="H132" s="136"/>
    </row>
    <row r="133" spans="1:8" s="103" customFormat="1" ht="12.75">
      <c r="A133" s="52">
        <f t="shared" si="1"/>
        <v>71</v>
      </c>
      <c r="B133" s="104"/>
      <c r="C133" s="73" t="s">
        <v>372</v>
      </c>
      <c r="D133" s="77">
        <v>0</v>
      </c>
      <c r="E133" s="78">
        <v>20781</v>
      </c>
      <c r="F133" s="78">
        <v>19213</v>
      </c>
      <c r="G133" s="136">
        <f>F133/E133</f>
        <v>0.9245464607093018</v>
      </c>
      <c r="H133" s="136">
        <f>F133/F$53</f>
        <v>0.0011417810631691428</v>
      </c>
    </row>
    <row r="134" spans="1:8" s="103" customFormat="1" ht="12.75">
      <c r="A134" s="52">
        <f t="shared" si="1"/>
        <v>72</v>
      </c>
      <c r="B134" s="104">
        <v>6010</v>
      </c>
      <c r="C134" s="73" t="s">
        <v>423</v>
      </c>
      <c r="D134" s="77">
        <v>0</v>
      </c>
      <c r="E134" s="78">
        <v>50</v>
      </c>
      <c r="F134" s="78">
        <v>50</v>
      </c>
      <c r="G134" s="136">
        <f>F134/E134</f>
        <v>1</v>
      </c>
      <c r="H134" s="136">
        <f>F134/F$53</f>
        <v>2.9713763159557143E-06</v>
      </c>
    </row>
    <row r="135" spans="1:8" s="103" customFormat="1" ht="12.75">
      <c r="A135" s="52">
        <f t="shared" si="1"/>
        <v>73</v>
      </c>
      <c r="B135" s="104">
        <v>6050</v>
      </c>
      <c r="C135" s="73" t="s">
        <v>174</v>
      </c>
      <c r="D135" s="77">
        <f>SUM(D137:D138)</f>
        <v>0</v>
      </c>
      <c r="E135" s="77">
        <f>SUM(E137:E138)</f>
        <v>111300</v>
      </c>
      <c r="F135" s="77">
        <f>SUM(F137:F138)</f>
        <v>11054</v>
      </c>
      <c r="G135" s="136">
        <f>F135/E135</f>
        <v>0.0993171608265948</v>
      </c>
      <c r="H135" s="136">
        <f>F135/F$53</f>
        <v>0.0006569118759314894</v>
      </c>
    </row>
    <row r="136" spans="1:8" s="103" customFormat="1" ht="12.75">
      <c r="A136" s="52">
        <f t="shared" si="1"/>
        <v>74</v>
      </c>
      <c r="B136" s="104"/>
      <c r="C136" s="73" t="s">
        <v>14</v>
      </c>
      <c r="D136" s="77"/>
      <c r="E136" s="78"/>
      <c r="F136" s="78"/>
      <c r="G136" s="136"/>
      <c r="H136" s="136"/>
    </row>
    <row r="137" spans="1:8" s="103" customFormat="1" ht="12.75">
      <c r="A137" s="52">
        <f t="shared" si="1"/>
        <v>75</v>
      </c>
      <c r="B137" s="104"/>
      <c r="C137" s="73" t="s">
        <v>424</v>
      </c>
      <c r="D137" s="77">
        <v>0</v>
      </c>
      <c r="E137" s="78">
        <v>100000</v>
      </c>
      <c r="F137" s="78">
        <v>0</v>
      </c>
      <c r="G137" s="136">
        <f>F137/E137</f>
        <v>0</v>
      </c>
      <c r="H137" s="136">
        <f>F137/F$53</f>
        <v>0</v>
      </c>
    </row>
    <row r="138" spans="1:8" s="103" customFormat="1" ht="12.75">
      <c r="A138" s="52">
        <f t="shared" si="1"/>
        <v>76</v>
      </c>
      <c r="B138" s="104"/>
      <c r="C138" s="73" t="s">
        <v>425</v>
      </c>
      <c r="D138" s="77">
        <v>0</v>
      </c>
      <c r="E138" s="78">
        <v>11300</v>
      </c>
      <c r="F138" s="78">
        <v>11054</v>
      </c>
      <c r="G138" s="136">
        <f>F138/E138</f>
        <v>0.9782300884955752</v>
      </c>
      <c r="H138" s="136">
        <f>F138/F$53</f>
        <v>0.0006569118759314894</v>
      </c>
    </row>
    <row r="139" spans="1:8" s="64" customFormat="1" ht="12.75">
      <c r="A139" s="52">
        <f t="shared" si="1"/>
        <v>77</v>
      </c>
      <c r="B139" s="53">
        <v>710</v>
      </c>
      <c r="C139" s="72" t="s">
        <v>141</v>
      </c>
      <c r="D139" s="55">
        <f>D140+D147+D156</f>
        <v>329400</v>
      </c>
      <c r="E139" s="55">
        <f>E140+E147+E156</f>
        <v>342586</v>
      </c>
      <c r="F139" s="55">
        <f>F140+F147+F156</f>
        <v>122225</v>
      </c>
      <c r="G139" s="106">
        <f t="shared" si="6"/>
        <v>0.35677173031005355</v>
      </c>
      <c r="H139" s="106">
        <f t="shared" si="7"/>
        <v>0.0072635294043537435</v>
      </c>
    </row>
    <row r="140" spans="1:8" ht="12.75">
      <c r="A140" s="52">
        <f t="shared" si="1"/>
        <v>78</v>
      </c>
      <c r="B140" s="12">
        <v>71004</v>
      </c>
      <c r="C140" s="62" t="s">
        <v>142</v>
      </c>
      <c r="D140" s="38">
        <f>D141</f>
        <v>277400</v>
      </c>
      <c r="E140" s="38">
        <f>E141</f>
        <v>285400</v>
      </c>
      <c r="F140" s="38">
        <f>F141</f>
        <v>84268</v>
      </c>
      <c r="G140" s="106">
        <f t="shared" si="6"/>
        <v>0.29526278906797476</v>
      </c>
      <c r="H140" s="106">
        <f t="shared" si="7"/>
        <v>0.005007838787859123</v>
      </c>
    </row>
    <row r="141" spans="1:8" ht="12.75">
      <c r="A141" s="52">
        <f aca="true" t="shared" si="8" ref="A141:A204">A140+1</f>
        <v>79</v>
      </c>
      <c r="B141" s="5">
        <v>4300</v>
      </c>
      <c r="C141" s="73" t="s">
        <v>175</v>
      </c>
      <c r="D141" s="40">
        <f>SUM(D143:D146)</f>
        <v>277400</v>
      </c>
      <c r="E141" s="40">
        <f>SUM(E143:E146)</f>
        <v>285400</v>
      </c>
      <c r="F141" s="40">
        <f>SUM(F143:F146)</f>
        <v>84268</v>
      </c>
      <c r="G141" s="136">
        <f t="shared" si="6"/>
        <v>0.29526278906797476</v>
      </c>
      <c r="H141" s="136">
        <f t="shared" si="7"/>
        <v>0.005007838787859123</v>
      </c>
    </row>
    <row r="142" spans="1:8" ht="12.75">
      <c r="A142" s="52">
        <f t="shared" si="8"/>
        <v>80</v>
      </c>
      <c r="B142" s="5"/>
      <c r="C142" s="73" t="s">
        <v>14</v>
      </c>
      <c r="D142" s="40"/>
      <c r="E142" s="40"/>
      <c r="F142" s="40"/>
      <c r="G142" s="136"/>
      <c r="H142" s="136"/>
    </row>
    <row r="143" spans="1:8" ht="12.75">
      <c r="A143" s="52">
        <f t="shared" si="8"/>
        <v>81</v>
      </c>
      <c r="B143" s="5"/>
      <c r="C143" s="73" t="s">
        <v>241</v>
      </c>
      <c r="D143" s="40">
        <v>222400</v>
      </c>
      <c r="E143" s="40">
        <v>202128</v>
      </c>
      <c r="F143" s="40">
        <v>13996</v>
      </c>
      <c r="G143" s="136">
        <f>F143/E143</f>
        <v>0.06924325180083907</v>
      </c>
      <c r="H143" s="136">
        <f>F143/F$53</f>
        <v>0.0008317476583623236</v>
      </c>
    </row>
    <row r="144" spans="1:8" ht="12.75">
      <c r="A144" s="52">
        <f t="shared" si="8"/>
        <v>82</v>
      </c>
      <c r="B144" s="5"/>
      <c r="C144" s="73" t="s">
        <v>326</v>
      </c>
      <c r="D144" s="40">
        <v>5000</v>
      </c>
      <c r="E144" s="40">
        <v>5000</v>
      </c>
      <c r="F144" s="40">
        <v>0</v>
      </c>
      <c r="G144" s="136">
        <f t="shared" si="6"/>
        <v>0</v>
      </c>
      <c r="H144" s="136">
        <f t="shared" si="7"/>
        <v>0</v>
      </c>
    </row>
    <row r="145" spans="1:8" ht="12.75">
      <c r="A145" s="52">
        <f t="shared" si="8"/>
        <v>83</v>
      </c>
      <c r="B145" s="5"/>
      <c r="C145" s="73" t="s">
        <v>297</v>
      </c>
      <c r="D145" s="40">
        <v>50000</v>
      </c>
      <c r="E145" s="40">
        <v>70272</v>
      </c>
      <c r="F145" s="40">
        <v>70272</v>
      </c>
      <c r="G145" s="136">
        <f>F145/E145</f>
        <v>1</v>
      </c>
      <c r="H145" s="136">
        <f>F145/F$53</f>
        <v>0.004176091129496799</v>
      </c>
    </row>
    <row r="146" spans="1:8" ht="12.75">
      <c r="A146" s="52">
        <f t="shared" si="8"/>
        <v>84</v>
      </c>
      <c r="B146" s="5"/>
      <c r="C146" s="73" t="s">
        <v>373</v>
      </c>
      <c r="D146" s="40">
        <v>0</v>
      </c>
      <c r="E146" s="40">
        <v>8000</v>
      </c>
      <c r="F146" s="40">
        <v>0</v>
      </c>
      <c r="G146" s="136"/>
      <c r="H146" s="136"/>
    </row>
    <row r="147" spans="1:8" ht="12.75">
      <c r="A147" s="52">
        <f t="shared" si="8"/>
        <v>85</v>
      </c>
      <c r="B147" s="12">
        <v>71014</v>
      </c>
      <c r="C147" s="62" t="s">
        <v>42</v>
      </c>
      <c r="D147" s="38">
        <f>D148</f>
        <v>48000</v>
      </c>
      <c r="E147" s="38">
        <f>E148</f>
        <v>53186</v>
      </c>
      <c r="F147" s="38">
        <f>F148</f>
        <v>37957</v>
      </c>
      <c r="G147" s="106">
        <f t="shared" si="6"/>
        <v>0.7136652502538262</v>
      </c>
      <c r="H147" s="106">
        <f t="shared" si="7"/>
        <v>0.002255690616494621</v>
      </c>
    </row>
    <row r="148" spans="1:8" ht="12.75">
      <c r="A148" s="52">
        <f t="shared" si="8"/>
        <v>86</v>
      </c>
      <c r="B148" s="5">
        <v>4300</v>
      </c>
      <c r="C148" s="73" t="s">
        <v>175</v>
      </c>
      <c r="D148" s="41">
        <f>SUM(D150:D155)</f>
        <v>48000</v>
      </c>
      <c r="E148" s="41">
        <f>SUM(E150:E155)</f>
        <v>53186</v>
      </c>
      <c r="F148" s="41">
        <f>SUM(F150:F155)</f>
        <v>37957</v>
      </c>
      <c r="G148" s="136">
        <f t="shared" si="6"/>
        <v>0.7136652502538262</v>
      </c>
      <c r="H148" s="136">
        <f t="shared" si="7"/>
        <v>0.002255690616494621</v>
      </c>
    </row>
    <row r="149" spans="1:8" ht="12.75">
      <c r="A149" s="52">
        <f t="shared" si="8"/>
        <v>87</v>
      </c>
      <c r="B149" s="5"/>
      <c r="C149" s="73" t="s">
        <v>14</v>
      </c>
      <c r="D149" s="40"/>
      <c r="E149" s="40"/>
      <c r="F149" s="40"/>
      <c r="G149" s="136"/>
      <c r="H149" s="136"/>
    </row>
    <row r="150" spans="1:8" ht="12.75">
      <c r="A150" s="52">
        <f t="shared" si="8"/>
        <v>88</v>
      </c>
      <c r="B150" s="5"/>
      <c r="C150" s="73" t="s">
        <v>43</v>
      </c>
      <c r="D150" s="40">
        <v>33000</v>
      </c>
      <c r="E150" s="40">
        <v>28000</v>
      </c>
      <c r="F150" s="40">
        <v>18617</v>
      </c>
      <c r="G150" s="136">
        <f t="shared" si="6"/>
        <v>0.6648928571428572</v>
      </c>
      <c r="H150" s="136">
        <f t="shared" si="7"/>
        <v>0.0011063622574829506</v>
      </c>
    </row>
    <row r="151" spans="1:8" ht="12.75">
      <c r="A151" s="52">
        <f t="shared" si="8"/>
        <v>89</v>
      </c>
      <c r="B151" s="5"/>
      <c r="C151" s="73" t="s">
        <v>44</v>
      </c>
      <c r="D151" s="40">
        <v>2000</v>
      </c>
      <c r="E151" s="40">
        <v>2000</v>
      </c>
      <c r="F151" s="40">
        <v>651</v>
      </c>
      <c r="G151" s="136">
        <f t="shared" si="6"/>
        <v>0.3255</v>
      </c>
      <c r="H151" s="136">
        <f t="shared" si="7"/>
        <v>3.86873196337434E-05</v>
      </c>
    </row>
    <row r="152" spans="1:8" ht="12.75">
      <c r="A152" s="52">
        <f t="shared" si="8"/>
        <v>90</v>
      </c>
      <c r="B152" s="5"/>
      <c r="C152" s="73" t="s">
        <v>200</v>
      </c>
      <c r="D152" s="40">
        <v>2000</v>
      </c>
      <c r="E152" s="40">
        <v>3000</v>
      </c>
      <c r="F152" s="40">
        <v>2745</v>
      </c>
      <c r="G152" s="136">
        <f t="shared" si="6"/>
        <v>0.915</v>
      </c>
      <c r="H152" s="136">
        <f t="shared" si="7"/>
        <v>0.00016312855974596872</v>
      </c>
    </row>
    <row r="153" spans="1:8" ht="12.75">
      <c r="A153" s="52">
        <f t="shared" si="8"/>
        <v>91</v>
      </c>
      <c r="B153" s="5"/>
      <c r="C153" s="73" t="s">
        <v>18</v>
      </c>
      <c r="D153" s="40">
        <v>2000</v>
      </c>
      <c r="E153" s="40">
        <v>11186</v>
      </c>
      <c r="F153" s="40">
        <v>7994</v>
      </c>
      <c r="G153" s="136">
        <f t="shared" si="6"/>
        <v>0.7146433041301627</v>
      </c>
      <c r="H153" s="136">
        <f t="shared" si="7"/>
        <v>0.0004750636453949996</v>
      </c>
    </row>
    <row r="154" spans="1:8" ht="12.75">
      <c r="A154" s="52">
        <f t="shared" si="8"/>
        <v>92</v>
      </c>
      <c r="B154" s="5"/>
      <c r="C154" s="73" t="s">
        <v>260</v>
      </c>
      <c r="D154" s="40">
        <v>5000</v>
      </c>
      <c r="E154" s="40">
        <v>5000</v>
      </c>
      <c r="F154" s="40">
        <v>4485</v>
      </c>
      <c r="G154" s="136">
        <f t="shared" si="6"/>
        <v>0.897</v>
      </c>
      <c r="H154" s="136">
        <f t="shared" si="7"/>
        <v>0.00026653245554122756</v>
      </c>
    </row>
    <row r="155" spans="1:8" ht="12.75">
      <c r="A155" s="52">
        <f t="shared" si="8"/>
        <v>93</v>
      </c>
      <c r="B155" s="5"/>
      <c r="C155" s="73" t="s">
        <v>261</v>
      </c>
      <c r="D155" s="40">
        <v>4000</v>
      </c>
      <c r="E155" s="40">
        <v>4000</v>
      </c>
      <c r="F155" s="40">
        <v>3465</v>
      </c>
      <c r="G155" s="136">
        <f t="shared" si="6"/>
        <v>0.86625</v>
      </c>
      <c r="H155" s="136">
        <f t="shared" si="7"/>
        <v>0.000205916378695731</v>
      </c>
    </row>
    <row r="156" spans="1:8" s="67" customFormat="1" ht="12.75">
      <c r="A156" s="52">
        <f t="shared" si="8"/>
        <v>94</v>
      </c>
      <c r="B156" s="58">
        <v>71035</v>
      </c>
      <c r="C156" s="62" t="s">
        <v>223</v>
      </c>
      <c r="D156" s="66">
        <f>+D157</f>
        <v>4000</v>
      </c>
      <c r="E156" s="66">
        <f>+E157</f>
        <v>4000</v>
      </c>
      <c r="F156" s="66">
        <f>+F157</f>
        <v>0</v>
      </c>
      <c r="G156" s="106">
        <f t="shared" si="6"/>
        <v>0</v>
      </c>
      <c r="H156" s="106">
        <f t="shared" si="7"/>
        <v>0</v>
      </c>
    </row>
    <row r="157" spans="1:8" ht="12.75">
      <c r="A157" s="52">
        <f t="shared" si="8"/>
        <v>95</v>
      </c>
      <c r="B157" s="5">
        <v>4300</v>
      </c>
      <c r="C157" s="73" t="s">
        <v>175</v>
      </c>
      <c r="D157" s="40">
        <f>SUM(D159:D160)</f>
        <v>4000</v>
      </c>
      <c r="E157" s="40">
        <f>SUM(E159:E160)</f>
        <v>4000</v>
      </c>
      <c r="F157" s="40">
        <f>SUM(F159:F160)</f>
        <v>0</v>
      </c>
      <c r="G157" s="136">
        <f t="shared" si="6"/>
        <v>0</v>
      </c>
      <c r="H157" s="136">
        <f t="shared" si="7"/>
        <v>0</v>
      </c>
    </row>
    <row r="158" spans="1:8" ht="12.75">
      <c r="A158" s="52">
        <f t="shared" si="8"/>
        <v>96</v>
      </c>
      <c r="B158" s="5"/>
      <c r="C158" s="73" t="s">
        <v>14</v>
      </c>
      <c r="D158" s="40"/>
      <c r="E158" s="40"/>
      <c r="F158" s="40"/>
      <c r="G158" s="136"/>
      <c r="H158" s="136"/>
    </row>
    <row r="159" spans="1:8" ht="12.75">
      <c r="A159" s="52">
        <f t="shared" si="8"/>
        <v>97</v>
      </c>
      <c r="B159" s="5"/>
      <c r="C159" s="73" t="s">
        <v>28</v>
      </c>
      <c r="D159" s="40">
        <v>0</v>
      </c>
      <c r="E159" s="40">
        <v>0</v>
      </c>
      <c r="F159" s="40">
        <v>0</v>
      </c>
      <c r="G159" s="136"/>
      <c r="H159" s="136"/>
    </row>
    <row r="160" spans="1:8" ht="12.75">
      <c r="A160" s="52">
        <f t="shared" si="8"/>
        <v>98</v>
      </c>
      <c r="B160" s="5"/>
      <c r="C160" s="73" t="s">
        <v>29</v>
      </c>
      <c r="D160" s="40">
        <v>4000</v>
      </c>
      <c r="E160" s="40">
        <v>4000</v>
      </c>
      <c r="F160" s="40">
        <v>0</v>
      </c>
      <c r="G160" s="136">
        <f t="shared" si="6"/>
        <v>0</v>
      </c>
      <c r="H160" s="136"/>
    </row>
    <row r="161" spans="1:8" s="64" customFormat="1" ht="12.75">
      <c r="A161" s="52">
        <f t="shared" si="8"/>
        <v>99</v>
      </c>
      <c r="B161" s="53">
        <v>750</v>
      </c>
      <c r="C161" s="72" t="s">
        <v>143</v>
      </c>
      <c r="D161" s="65">
        <f>D162+D171+D180+D285+D288</f>
        <v>3338034</v>
      </c>
      <c r="E161" s="65">
        <f>E162+E171+E180+E285+E288</f>
        <v>3528124</v>
      </c>
      <c r="F161" s="65">
        <f>F162+F171+F180+F285+F288</f>
        <v>3245952</v>
      </c>
      <c r="G161" s="106">
        <f t="shared" si="6"/>
        <v>0.9200220853915565</v>
      </c>
      <c r="H161" s="106">
        <f t="shared" si="7"/>
        <v>0.19289889791058165</v>
      </c>
    </row>
    <row r="162" spans="1:8" s="67" customFormat="1" ht="12.75">
      <c r="A162" s="52">
        <f t="shared" si="8"/>
        <v>100</v>
      </c>
      <c r="B162" s="58">
        <v>75011</v>
      </c>
      <c r="C162" s="62" t="s">
        <v>81</v>
      </c>
      <c r="D162" s="66">
        <f>SUM(D163:D170)</f>
        <v>132325</v>
      </c>
      <c r="E162" s="66">
        <f>SUM(E163:E170)</f>
        <v>135541</v>
      </c>
      <c r="F162" s="66">
        <f>SUM(F163:F170)</f>
        <v>126339</v>
      </c>
      <c r="G162" s="106">
        <f t="shared" si="6"/>
        <v>0.9321091035184925</v>
      </c>
      <c r="H162" s="106">
        <f t="shared" si="7"/>
        <v>0.00750801424763058</v>
      </c>
    </row>
    <row r="163" spans="1:8" ht="12.75">
      <c r="A163" s="52">
        <f t="shared" si="8"/>
        <v>101</v>
      </c>
      <c r="B163" s="16">
        <v>4010</v>
      </c>
      <c r="C163" s="123" t="s">
        <v>87</v>
      </c>
      <c r="D163" s="40">
        <v>95160</v>
      </c>
      <c r="E163" s="40">
        <v>97160</v>
      </c>
      <c r="F163" s="40">
        <v>91635</v>
      </c>
      <c r="G163" s="136">
        <f t="shared" si="6"/>
        <v>0.9431350349938247</v>
      </c>
      <c r="H163" s="136">
        <f t="shared" si="7"/>
        <v>0.0054456413742520375</v>
      </c>
    </row>
    <row r="164" spans="1:8" ht="12.75">
      <c r="A164" s="52">
        <f t="shared" si="8"/>
        <v>102</v>
      </c>
      <c r="B164" s="16">
        <v>4040</v>
      </c>
      <c r="C164" s="123" t="s">
        <v>82</v>
      </c>
      <c r="D164" s="40">
        <v>8000</v>
      </c>
      <c r="E164" s="40">
        <v>8000</v>
      </c>
      <c r="F164" s="40">
        <v>7363</v>
      </c>
      <c r="G164" s="136">
        <f t="shared" si="6"/>
        <v>0.920375</v>
      </c>
      <c r="H164" s="136">
        <f t="shared" si="7"/>
        <v>0.0004375648762876385</v>
      </c>
    </row>
    <row r="165" spans="1:8" ht="12.75">
      <c r="A165" s="52">
        <f t="shared" si="8"/>
        <v>103</v>
      </c>
      <c r="B165" s="16">
        <v>4110</v>
      </c>
      <c r="C165" s="123" t="s">
        <v>214</v>
      </c>
      <c r="D165" s="40">
        <v>17838</v>
      </c>
      <c r="E165" s="40">
        <v>18038</v>
      </c>
      <c r="F165" s="40">
        <v>17848</v>
      </c>
      <c r="G165" s="136">
        <f t="shared" si="6"/>
        <v>0.9894666814502716</v>
      </c>
      <c r="H165" s="136">
        <f t="shared" si="7"/>
        <v>0.001060662489743552</v>
      </c>
    </row>
    <row r="166" spans="1:8" ht="12.75">
      <c r="A166" s="52">
        <f t="shared" si="8"/>
        <v>104</v>
      </c>
      <c r="B166" s="16">
        <v>4120</v>
      </c>
      <c r="C166" s="123" t="s">
        <v>85</v>
      </c>
      <c r="D166" s="40">
        <v>2577</v>
      </c>
      <c r="E166" s="40">
        <v>2577</v>
      </c>
      <c r="F166" s="40">
        <v>2538</v>
      </c>
      <c r="G166" s="136">
        <f t="shared" si="6"/>
        <v>0.9848661233993015</v>
      </c>
      <c r="H166" s="136">
        <f t="shared" si="7"/>
        <v>0.00015082706179791205</v>
      </c>
    </row>
    <row r="167" spans="1:8" ht="12.75">
      <c r="A167" s="52">
        <f t="shared" si="8"/>
        <v>105</v>
      </c>
      <c r="B167" s="16">
        <v>4210</v>
      </c>
      <c r="C167" s="123" t="s">
        <v>177</v>
      </c>
      <c r="D167" s="93">
        <v>3000</v>
      </c>
      <c r="E167" s="93">
        <v>3500</v>
      </c>
      <c r="F167" s="93">
        <v>3051</v>
      </c>
      <c r="G167" s="136">
        <f t="shared" si="6"/>
        <v>0.8717142857142857</v>
      </c>
      <c r="H167" s="136">
        <f t="shared" si="7"/>
        <v>0.0001813133827996177</v>
      </c>
    </row>
    <row r="168" spans="1:8" ht="12.75">
      <c r="A168" s="52">
        <f t="shared" si="8"/>
        <v>106</v>
      </c>
      <c r="B168" s="16">
        <v>4300</v>
      </c>
      <c r="C168" s="123" t="s">
        <v>175</v>
      </c>
      <c r="D168" s="40">
        <v>3400</v>
      </c>
      <c r="E168" s="40">
        <v>3900</v>
      </c>
      <c r="F168" s="40">
        <v>1972</v>
      </c>
      <c r="G168" s="136">
        <f t="shared" si="6"/>
        <v>0.5056410256410256</v>
      </c>
      <c r="H168" s="136">
        <f t="shared" si="7"/>
        <v>0.00011719108190129337</v>
      </c>
    </row>
    <row r="169" spans="1:8" ht="12.75">
      <c r="A169" s="52">
        <f t="shared" si="8"/>
        <v>107</v>
      </c>
      <c r="B169" s="16">
        <v>4410</v>
      </c>
      <c r="C169" s="123" t="s">
        <v>83</v>
      </c>
      <c r="D169" s="40">
        <v>900</v>
      </c>
      <c r="E169" s="40">
        <v>900</v>
      </c>
      <c r="F169" s="40">
        <v>466</v>
      </c>
      <c r="G169" s="136">
        <f t="shared" si="6"/>
        <v>0.5177777777777778</v>
      </c>
      <c r="H169" s="136">
        <f t="shared" si="7"/>
        <v>2.7693227264707257E-05</v>
      </c>
    </row>
    <row r="170" spans="1:8" ht="12.75">
      <c r="A170" s="52">
        <f t="shared" si="8"/>
        <v>108</v>
      </c>
      <c r="B170" s="16">
        <v>4440</v>
      </c>
      <c r="C170" s="123" t="s">
        <v>86</v>
      </c>
      <c r="D170" s="40">
        <v>1450</v>
      </c>
      <c r="E170" s="40">
        <v>1466</v>
      </c>
      <c r="F170" s="40">
        <v>1466</v>
      </c>
      <c r="G170" s="136">
        <f t="shared" si="6"/>
        <v>1</v>
      </c>
      <c r="H170" s="136">
        <f t="shared" si="7"/>
        <v>8.712075358382154E-05</v>
      </c>
    </row>
    <row r="171" spans="1:8" s="67" customFormat="1" ht="12.75">
      <c r="A171" s="52">
        <f t="shared" si="8"/>
        <v>109</v>
      </c>
      <c r="B171" s="58">
        <v>75022</v>
      </c>
      <c r="C171" s="62" t="s">
        <v>144</v>
      </c>
      <c r="D171" s="66">
        <f>D172+D173+D174+D178+D179</f>
        <v>121550</v>
      </c>
      <c r="E171" s="66">
        <f>E172+E173+E174+E178+E179</f>
        <v>121550</v>
      </c>
      <c r="F171" s="66">
        <f>F172+F173+F174+F178+F179</f>
        <v>90565</v>
      </c>
      <c r="G171" s="106">
        <f t="shared" si="6"/>
        <v>0.7450843274372686</v>
      </c>
      <c r="H171" s="106">
        <f t="shared" si="7"/>
        <v>0.005382053921090585</v>
      </c>
    </row>
    <row r="172" spans="1:8" ht="12.75">
      <c r="A172" s="52">
        <f t="shared" si="8"/>
        <v>110</v>
      </c>
      <c r="B172" s="16">
        <v>3030</v>
      </c>
      <c r="C172" s="123" t="s">
        <v>88</v>
      </c>
      <c r="D172" s="40">
        <v>103000</v>
      </c>
      <c r="E172" s="40">
        <v>99500</v>
      </c>
      <c r="F172" s="40">
        <v>79671</v>
      </c>
      <c r="G172" s="136">
        <f t="shared" si="6"/>
        <v>0.800713567839196</v>
      </c>
      <c r="H172" s="136">
        <f t="shared" si="7"/>
        <v>0.004734650449370155</v>
      </c>
    </row>
    <row r="173" spans="1:8" ht="12.75">
      <c r="A173" s="52">
        <f t="shared" si="8"/>
        <v>111</v>
      </c>
      <c r="B173" s="16">
        <v>4210</v>
      </c>
      <c r="C173" s="123" t="s">
        <v>177</v>
      </c>
      <c r="D173" s="40">
        <v>5150</v>
      </c>
      <c r="E173" s="40">
        <v>8650</v>
      </c>
      <c r="F173" s="40">
        <v>4477</v>
      </c>
      <c r="G173" s="136">
        <f t="shared" si="6"/>
        <v>0.5175722543352601</v>
      </c>
      <c r="H173" s="136">
        <f t="shared" si="7"/>
        <v>0.0002660570353306747</v>
      </c>
    </row>
    <row r="174" spans="1:8" ht="12.75">
      <c r="A174" s="52">
        <f t="shared" si="8"/>
        <v>112</v>
      </c>
      <c r="B174" s="16">
        <v>4300</v>
      </c>
      <c r="C174" s="123" t="s">
        <v>175</v>
      </c>
      <c r="D174" s="39">
        <f>SUM(D176:D177)</f>
        <v>8200</v>
      </c>
      <c r="E174" s="39">
        <f>SUM(E176:E177)</f>
        <v>8200</v>
      </c>
      <c r="F174" s="39">
        <f>SUM(F176:F177)</f>
        <v>5440</v>
      </c>
      <c r="G174" s="136">
        <f t="shared" si="6"/>
        <v>0.6634146341463415</v>
      </c>
      <c r="H174" s="136">
        <f t="shared" si="7"/>
        <v>0.0003232857431759817</v>
      </c>
    </row>
    <row r="175" spans="1:8" ht="12.75">
      <c r="A175" s="52">
        <f t="shared" si="8"/>
        <v>113</v>
      </c>
      <c r="B175" s="18"/>
      <c r="C175" s="123" t="s">
        <v>14</v>
      </c>
      <c r="D175" s="40"/>
      <c r="E175" s="40"/>
      <c r="F175" s="40"/>
      <c r="G175" s="136"/>
      <c r="H175" s="136"/>
    </row>
    <row r="176" spans="1:8" ht="12.75">
      <c r="A176" s="52">
        <f t="shared" si="8"/>
        <v>114</v>
      </c>
      <c r="B176" s="16"/>
      <c r="C176" s="123" t="s">
        <v>60</v>
      </c>
      <c r="D176" s="40">
        <v>2000</v>
      </c>
      <c r="E176" s="40">
        <v>2000</v>
      </c>
      <c r="F176" s="40">
        <v>535</v>
      </c>
      <c r="G176" s="136">
        <f t="shared" si="6"/>
        <v>0.2675</v>
      </c>
      <c r="H176" s="136">
        <f t="shared" si="7"/>
        <v>3.1793726580726146E-05</v>
      </c>
    </row>
    <row r="177" spans="1:8" ht="12.75">
      <c r="A177" s="52">
        <f t="shared" si="8"/>
        <v>115</v>
      </c>
      <c r="B177" s="68"/>
      <c r="C177" s="123" t="s">
        <v>89</v>
      </c>
      <c r="D177" s="40">
        <v>6200</v>
      </c>
      <c r="E177" s="40">
        <v>6200</v>
      </c>
      <c r="F177" s="40">
        <v>4905</v>
      </c>
      <c r="G177" s="136">
        <f t="shared" si="6"/>
        <v>0.7911290322580645</v>
      </c>
      <c r="H177" s="136">
        <f t="shared" si="7"/>
        <v>0.00029149201659525557</v>
      </c>
    </row>
    <row r="178" spans="1:8" ht="12.75">
      <c r="A178" s="52">
        <f t="shared" si="8"/>
        <v>116</v>
      </c>
      <c r="B178" s="16">
        <v>4410</v>
      </c>
      <c r="C178" s="123" t="s">
        <v>83</v>
      </c>
      <c r="D178" s="45">
        <v>4400</v>
      </c>
      <c r="E178" s="93">
        <v>4400</v>
      </c>
      <c r="F178" s="93">
        <v>977</v>
      </c>
      <c r="G178" s="136">
        <f t="shared" si="6"/>
        <v>0.22204545454545455</v>
      </c>
      <c r="H178" s="136">
        <f t="shared" si="7"/>
        <v>5.806069321377466E-05</v>
      </c>
    </row>
    <row r="179" spans="1:8" ht="12.75">
      <c r="A179" s="52">
        <f t="shared" si="8"/>
        <v>117</v>
      </c>
      <c r="B179" s="16">
        <v>4420</v>
      </c>
      <c r="C179" s="123" t="s">
        <v>94</v>
      </c>
      <c r="D179" s="93">
        <v>800</v>
      </c>
      <c r="E179" s="93">
        <v>800</v>
      </c>
      <c r="F179" s="93">
        <v>0</v>
      </c>
      <c r="G179" s="136">
        <f>F179/E179</f>
        <v>0</v>
      </c>
      <c r="H179" s="136">
        <f>F179/F$53</f>
        <v>0</v>
      </c>
    </row>
    <row r="180" spans="1:8" s="67" customFormat="1" ht="12.75">
      <c r="A180" s="52">
        <f t="shared" si="8"/>
        <v>118</v>
      </c>
      <c r="B180" s="58">
        <v>75023</v>
      </c>
      <c r="C180" s="62" t="s">
        <v>145</v>
      </c>
      <c r="D180" s="66">
        <f>D181+D186+D187+D188+D189+D190+D191+D192+D193+D209+D214+D215+D255+D256+D261+D262+D268+D269+D270+D271+D275</f>
        <v>2817147</v>
      </c>
      <c r="E180" s="66">
        <f>E181+E186+E187+E188+E189+E190+E191+E192+E193+E209+E214+E215+E255+E256+E261+E262+E268+E269+E270+E271+E275</f>
        <v>2986921</v>
      </c>
      <c r="F180" s="66">
        <f>F181+F186+F187+F188+F189+F190+F191+F192+F193+F209+F214+F215+F255+F256+F261+F262+F268+F269+F270+F271+F275</f>
        <v>2762498</v>
      </c>
      <c r="G180" s="106">
        <f t="shared" si="6"/>
        <v>0.9248647687702487</v>
      </c>
      <c r="H180" s="106">
        <f t="shared" si="7"/>
        <v>0.16416842260150058</v>
      </c>
    </row>
    <row r="181" spans="1:8" ht="12.75">
      <c r="A181" s="52">
        <f t="shared" si="8"/>
        <v>119</v>
      </c>
      <c r="B181" s="16">
        <v>3020</v>
      </c>
      <c r="C181" s="123" t="s">
        <v>180</v>
      </c>
      <c r="D181" s="39">
        <f>SUM(D183:D184)</f>
        <v>1050</v>
      </c>
      <c r="E181" s="39">
        <f>SUM(E183:E184)</f>
        <v>5700</v>
      </c>
      <c r="F181" s="39">
        <f>SUM(F183:F184)</f>
        <v>4392</v>
      </c>
      <c r="G181" s="136">
        <f t="shared" si="6"/>
        <v>0.7705263157894737</v>
      </c>
      <c r="H181" s="136">
        <f t="shared" si="7"/>
        <v>0.00026100569559354996</v>
      </c>
    </row>
    <row r="182" spans="1:8" ht="12.75">
      <c r="A182" s="52">
        <f t="shared" si="8"/>
        <v>120</v>
      </c>
      <c r="B182" s="16"/>
      <c r="C182" s="123" t="s">
        <v>14</v>
      </c>
      <c r="D182" s="40"/>
      <c r="E182" s="40"/>
      <c r="F182" s="40"/>
      <c r="G182" s="136"/>
      <c r="H182" s="136"/>
    </row>
    <row r="183" spans="1:8" ht="12.75">
      <c r="A183" s="52">
        <f t="shared" si="8"/>
        <v>121</v>
      </c>
      <c r="B183" s="16"/>
      <c r="C183" s="123" t="s">
        <v>90</v>
      </c>
      <c r="D183" s="40">
        <v>400</v>
      </c>
      <c r="E183" s="40">
        <v>400</v>
      </c>
      <c r="F183" s="40">
        <v>0</v>
      </c>
      <c r="G183" s="136">
        <f t="shared" si="6"/>
        <v>0</v>
      </c>
      <c r="H183" s="136">
        <f t="shared" si="7"/>
        <v>0</v>
      </c>
    </row>
    <row r="184" spans="1:8" ht="12.75">
      <c r="A184" s="52">
        <f t="shared" si="8"/>
        <v>122</v>
      </c>
      <c r="B184" s="16"/>
      <c r="C184" s="123" t="s">
        <v>91</v>
      </c>
      <c r="D184" s="40">
        <v>650</v>
      </c>
      <c r="E184" s="40">
        <v>5300</v>
      </c>
      <c r="F184" s="40">
        <v>4392</v>
      </c>
      <c r="G184" s="136">
        <f t="shared" si="6"/>
        <v>0.8286792452830188</v>
      </c>
      <c r="H184" s="136">
        <f t="shared" si="7"/>
        <v>0.00026100569559354996</v>
      </c>
    </row>
    <row r="185" spans="1:8" ht="12.75">
      <c r="A185" s="52">
        <f t="shared" si="8"/>
        <v>123</v>
      </c>
      <c r="B185" s="16">
        <v>3030</v>
      </c>
      <c r="C185" s="123" t="s">
        <v>92</v>
      </c>
      <c r="D185" s="39"/>
      <c r="E185" s="40"/>
      <c r="F185" s="40"/>
      <c r="G185" s="136"/>
      <c r="H185" s="136"/>
    </row>
    <row r="186" spans="1:8" ht="12.75">
      <c r="A186" s="52">
        <f t="shared" si="8"/>
        <v>124</v>
      </c>
      <c r="B186" s="16"/>
      <c r="C186" s="123" t="s">
        <v>262</v>
      </c>
      <c r="D186" s="40">
        <v>6200</v>
      </c>
      <c r="E186" s="40">
        <v>6200</v>
      </c>
      <c r="F186" s="40">
        <v>6113</v>
      </c>
      <c r="G186" s="136">
        <f t="shared" si="6"/>
        <v>0.9859677419354839</v>
      </c>
      <c r="H186" s="136">
        <f t="shared" si="7"/>
        <v>0.00036328046838874565</v>
      </c>
    </row>
    <row r="187" spans="1:8" ht="12.75">
      <c r="A187" s="52">
        <f t="shared" si="8"/>
        <v>125</v>
      </c>
      <c r="B187" s="16">
        <v>4010</v>
      </c>
      <c r="C187" s="123" t="s">
        <v>87</v>
      </c>
      <c r="D187" s="40">
        <v>1499150</v>
      </c>
      <c r="E187" s="40">
        <v>1520150</v>
      </c>
      <c r="F187" s="40">
        <v>1445273</v>
      </c>
      <c r="G187" s="136">
        <f aca="true" t="shared" si="9" ref="G187:G256">F187/E187</f>
        <v>0.9507436766108608</v>
      </c>
      <c r="H187" s="136">
        <f aca="true" t="shared" si="10" ref="H187:H256">F187/F$53</f>
        <v>0.08588899924580526</v>
      </c>
    </row>
    <row r="188" spans="1:8" ht="12.75">
      <c r="A188" s="52">
        <f t="shared" si="8"/>
        <v>126</v>
      </c>
      <c r="B188" s="16">
        <v>4040</v>
      </c>
      <c r="C188" s="123" t="s">
        <v>82</v>
      </c>
      <c r="D188" s="40">
        <v>96000</v>
      </c>
      <c r="E188" s="40">
        <v>93500</v>
      </c>
      <c r="F188" s="40">
        <v>93470</v>
      </c>
      <c r="G188" s="136">
        <f t="shared" si="9"/>
        <v>0.9996791443850267</v>
      </c>
      <c r="H188" s="136">
        <f t="shared" si="10"/>
        <v>0.005554690885047613</v>
      </c>
    </row>
    <row r="189" spans="1:8" ht="12.75">
      <c r="A189" s="52">
        <f t="shared" si="8"/>
        <v>127</v>
      </c>
      <c r="B189" s="16">
        <v>4110</v>
      </c>
      <c r="C189" s="123" t="s">
        <v>84</v>
      </c>
      <c r="D189" s="40">
        <v>267440</v>
      </c>
      <c r="E189" s="40">
        <v>271040</v>
      </c>
      <c r="F189" s="40">
        <v>253622</v>
      </c>
      <c r="G189" s="136">
        <f t="shared" si="9"/>
        <v>0.9357364226682409</v>
      </c>
      <c r="H189" s="136">
        <f t="shared" si="10"/>
        <v>0.015072128080106403</v>
      </c>
    </row>
    <row r="190" spans="1:8" ht="12.75">
      <c r="A190" s="52">
        <f t="shared" si="8"/>
        <v>128</v>
      </c>
      <c r="B190" s="16">
        <v>4120</v>
      </c>
      <c r="C190" s="123" t="s">
        <v>85</v>
      </c>
      <c r="D190" s="40">
        <v>38636</v>
      </c>
      <c r="E190" s="40">
        <v>39086</v>
      </c>
      <c r="F190" s="40">
        <v>38305</v>
      </c>
      <c r="G190" s="136">
        <f t="shared" si="9"/>
        <v>0.9800184209179758</v>
      </c>
      <c r="H190" s="136">
        <f t="shared" si="10"/>
        <v>0.0022763713956536727</v>
      </c>
    </row>
    <row r="191" spans="1:8" ht="12.75">
      <c r="A191" s="52">
        <f t="shared" si="8"/>
        <v>129</v>
      </c>
      <c r="B191" s="16">
        <v>4140</v>
      </c>
      <c r="C191" s="123" t="s">
        <v>211</v>
      </c>
      <c r="D191" s="40">
        <v>9400</v>
      </c>
      <c r="E191" s="40">
        <v>11900</v>
      </c>
      <c r="F191" s="40">
        <v>10466</v>
      </c>
      <c r="G191" s="136">
        <f t="shared" si="9"/>
        <v>0.8794957983193278</v>
      </c>
      <c r="H191" s="136">
        <f t="shared" si="10"/>
        <v>0.0006219684904558502</v>
      </c>
    </row>
    <row r="192" spans="1:8" ht="12.75">
      <c r="A192" s="52">
        <f t="shared" si="8"/>
        <v>130</v>
      </c>
      <c r="B192" s="16">
        <v>4170</v>
      </c>
      <c r="C192" s="123" t="s">
        <v>327</v>
      </c>
      <c r="D192" s="40">
        <v>8600</v>
      </c>
      <c r="E192" s="40">
        <v>22980</v>
      </c>
      <c r="F192" s="40">
        <v>11974</v>
      </c>
      <c r="G192" s="136">
        <f>F192/E192</f>
        <v>0.5210617928633594</v>
      </c>
      <c r="H192" s="136">
        <f>F192/F$53</f>
        <v>0.0007115852001450745</v>
      </c>
    </row>
    <row r="193" spans="1:8" ht="12.75">
      <c r="A193" s="52">
        <f t="shared" si="8"/>
        <v>131</v>
      </c>
      <c r="B193" s="16">
        <v>4210</v>
      </c>
      <c r="C193" s="123" t="s">
        <v>177</v>
      </c>
      <c r="D193" s="93">
        <f>SUM(D195:D208)</f>
        <v>143350</v>
      </c>
      <c r="E193" s="93">
        <f>SUM(E195:E208)</f>
        <v>170337</v>
      </c>
      <c r="F193" s="93">
        <f>SUM(F195:F208)</f>
        <v>147012</v>
      </c>
      <c r="G193" s="136">
        <f t="shared" si="9"/>
        <v>0.8630655700170837</v>
      </c>
      <c r="H193" s="136">
        <f t="shared" si="10"/>
        <v>0.00873655949922563</v>
      </c>
    </row>
    <row r="194" spans="1:8" ht="12.75">
      <c r="A194" s="52">
        <f t="shared" si="8"/>
        <v>132</v>
      </c>
      <c r="B194" s="16"/>
      <c r="C194" s="123" t="s">
        <v>14</v>
      </c>
      <c r="D194" s="40"/>
      <c r="E194" s="40"/>
      <c r="F194" s="40"/>
      <c r="G194" s="136"/>
      <c r="H194" s="136"/>
    </row>
    <row r="195" spans="1:8" ht="12.75">
      <c r="A195" s="52">
        <f t="shared" si="8"/>
        <v>133</v>
      </c>
      <c r="B195" s="16"/>
      <c r="C195" s="123" t="s">
        <v>95</v>
      </c>
      <c r="D195" s="45">
        <v>12000</v>
      </c>
      <c r="E195" s="93">
        <v>10000</v>
      </c>
      <c r="F195" s="93">
        <v>9760</v>
      </c>
      <c r="G195" s="136">
        <f t="shared" si="9"/>
        <v>0.976</v>
      </c>
      <c r="H195" s="136">
        <f t="shared" si="10"/>
        <v>0.0005800126568745555</v>
      </c>
    </row>
    <row r="196" spans="1:8" ht="12.75">
      <c r="A196" s="52">
        <f t="shared" si="8"/>
        <v>134</v>
      </c>
      <c r="B196" s="16"/>
      <c r="C196" s="123" t="s">
        <v>96</v>
      </c>
      <c r="D196" s="45">
        <v>23000</v>
      </c>
      <c r="E196" s="93">
        <v>27000</v>
      </c>
      <c r="F196" s="93">
        <v>26572</v>
      </c>
      <c r="G196" s="136">
        <f t="shared" si="9"/>
        <v>0.9841481481481481</v>
      </c>
      <c r="H196" s="136">
        <f t="shared" si="10"/>
        <v>0.0015791082293515049</v>
      </c>
    </row>
    <row r="197" spans="1:8" ht="12.75">
      <c r="A197" s="52">
        <f t="shared" si="8"/>
        <v>135</v>
      </c>
      <c r="B197" s="16"/>
      <c r="C197" s="123" t="s">
        <v>97</v>
      </c>
      <c r="D197" s="45">
        <v>7800</v>
      </c>
      <c r="E197" s="93">
        <v>7800</v>
      </c>
      <c r="F197" s="93">
        <v>7545</v>
      </c>
      <c r="G197" s="136">
        <f t="shared" si="9"/>
        <v>0.9673076923076923</v>
      </c>
      <c r="H197" s="136">
        <f t="shared" si="10"/>
        <v>0.0004483806860777173</v>
      </c>
    </row>
    <row r="198" spans="1:8" ht="12.75">
      <c r="A198" s="52">
        <f t="shared" si="8"/>
        <v>136</v>
      </c>
      <c r="B198" s="16"/>
      <c r="C198" s="123" t="s">
        <v>98</v>
      </c>
      <c r="D198" s="45">
        <v>20000</v>
      </c>
      <c r="E198" s="93">
        <v>41526</v>
      </c>
      <c r="F198" s="93">
        <v>41526</v>
      </c>
      <c r="G198" s="136">
        <f t="shared" si="9"/>
        <v>1</v>
      </c>
      <c r="H198" s="136">
        <f t="shared" si="10"/>
        <v>0.00246778745792754</v>
      </c>
    </row>
    <row r="199" spans="1:8" ht="12.75">
      <c r="A199" s="52">
        <f t="shared" si="8"/>
        <v>137</v>
      </c>
      <c r="B199" s="16"/>
      <c r="C199" s="123" t="s">
        <v>99</v>
      </c>
      <c r="D199" s="45">
        <v>16500</v>
      </c>
      <c r="E199" s="93">
        <v>18111</v>
      </c>
      <c r="F199" s="93">
        <v>8620</v>
      </c>
      <c r="G199" s="136">
        <f t="shared" si="9"/>
        <v>0.4759538402076086</v>
      </c>
      <c r="H199" s="136">
        <f t="shared" si="10"/>
        <v>0.0005122652768707652</v>
      </c>
    </row>
    <row r="200" spans="1:8" ht="12.75">
      <c r="A200" s="52">
        <f t="shared" si="8"/>
        <v>138</v>
      </c>
      <c r="B200" s="16"/>
      <c r="C200" s="123" t="s">
        <v>273</v>
      </c>
      <c r="D200" s="45">
        <v>8500</v>
      </c>
      <c r="E200" s="93">
        <v>8500</v>
      </c>
      <c r="F200" s="93">
        <v>6006</v>
      </c>
      <c r="G200" s="136">
        <f t="shared" si="9"/>
        <v>0.7065882352941176</v>
      </c>
      <c r="H200" s="136">
        <f t="shared" si="10"/>
        <v>0.0003569217230726004</v>
      </c>
    </row>
    <row r="201" spans="1:8" ht="12.75">
      <c r="A201" s="52">
        <f t="shared" si="8"/>
        <v>139</v>
      </c>
      <c r="B201" s="16"/>
      <c r="C201" s="123" t="s">
        <v>100</v>
      </c>
      <c r="D201" s="45">
        <v>6050</v>
      </c>
      <c r="E201" s="93">
        <v>8950</v>
      </c>
      <c r="F201" s="93">
        <v>8872</v>
      </c>
      <c r="G201" s="136">
        <f t="shared" si="9"/>
        <v>0.9912849162011174</v>
      </c>
      <c r="H201" s="136">
        <f t="shared" si="10"/>
        <v>0.000527241013503182</v>
      </c>
    </row>
    <row r="202" spans="1:8" ht="12.75">
      <c r="A202" s="52">
        <f t="shared" si="8"/>
        <v>140</v>
      </c>
      <c r="B202" s="16"/>
      <c r="C202" s="123" t="s">
        <v>101</v>
      </c>
      <c r="D202" s="45">
        <v>10000</v>
      </c>
      <c r="E202" s="93">
        <v>9100</v>
      </c>
      <c r="F202" s="93">
        <v>6329</v>
      </c>
      <c r="G202" s="136">
        <f t="shared" si="9"/>
        <v>0.6954945054945055</v>
      </c>
      <c r="H202" s="136">
        <f t="shared" si="10"/>
        <v>0.0003761168140736743</v>
      </c>
    </row>
    <row r="203" spans="1:8" ht="12.75">
      <c r="A203" s="52">
        <f t="shared" si="8"/>
        <v>141</v>
      </c>
      <c r="B203" s="16"/>
      <c r="C203" s="123" t="s">
        <v>102</v>
      </c>
      <c r="D203" s="45">
        <v>200</v>
      </c>
      <c r="E203" s="93">
        <v>400</v>
      </c>
      <c r="F203" s="93">
        <v>375</v>
      </c>
      <c r="G203" s="136">
        <f t="shared" si="9"/>
        <v>0.9375</v>
      </c>
      <c r="H203" s="136">
        <f t="shared" si="10"/>
        <v>2.2285322369667857E-05</v>
      </c>
    </row>
    <row r="204" spans="1:8" ht="12.75">
      <c r="A204" s="52">
        <f t="shared" si="8"/>
        <v>142</v>
      </c>
      <c r="B204" s="16"/>
      <c r="C204" s="123" t="s">
        <v>18</v>
      </c>
      <c r="D204" s="45">
        <v>10000</v>
      </c>
      <c r="E204" s="93">
        <v>7800</v>
      </c>
      <c r="F204" s="93">
        <v>3701</v>
      </c>
      <c r="G204" s="136">
        <f t="shared" si="9"/>
        <v>0.4744871794871795</v>
      </c>
      <c r="H204" s="136">
        <f t="shared" si="10"/>
        <v>0.00021994127490704198</v>
      </c>
    </row>
    <row r="205" spans="1:8" ht="12.75">
      <c r="A205" s="52">
        <f aca="true" t="shared" si="11" ref="A205:A268">A204+1</f>
        <v>143</v>
      </c>
      <c r="B205" s="16"/>
      <c r="C205" s="123" t="s">
        <v>103</v>
      </c>
      <c r="D205" s="45">
        <v>7600</v>
      </c>
      <c r="E205" s="93">
        <v>7600</v>
      </c>
      <c r="F205" s="93">
        <v>6950</v>
      </c>
      <c r="G205" s="136">
        <f t="shared" si="9"/>
        <v>0.9144736842105263</v>
      </c>
      <c r="H205" s="136">
        <f t="shared" si="10"/>
        <v>0.0004130213079178443</v>
      </c>
    </row>
    <row r="206" spans="1:8" ht="12.75">
      <c r="A206" s="52">
        <f t="shared" si="11"/>
        <v>144</v>
      </c>
      <c r="B206" s="16"/>
      <c r="C206" s="123" t="s">
        <v>224</v>
      </c>
      <c r="D206" s="45">
        <v>18000</v>
      </c>
      <c r="E206" s="93">
        <v>18000</v>
      </c>
      <c r="F206" s="93">
        <v>17504</v>
      </c>
      <c r="G206" s="136">
        <f t="shared" si="9"/>
        <v>0.9724444444444444</v>
      </c>
      <c r="H206" s="136">
        <f t="shared" si="10"/>
        <v>0.0010402194206897764</v>
      </c>
    </row>
    <row r="207" spans="1:8" ht="12.75">
      <c r="A207" s="52">
        <f t="shared" si="11"/>
        <v>145</v>
      </c>
      <c r="B207" s="16"/>
      <c r="C207" s="123" t="s">
        <v>242</v>
      </c>
      <c r="D207" s="45">
        <v>1700</v>
      </c>
      <c r="E207" s="93">
        <v>3700</v>
      </c>
      <c r="F207" s="93">
        <v>3252</v>
      </c>
      <c r="G207" s="136">
        <f t="shared" si="9"/>
        <v>0.8789189189189189</v>
      </c>
      <c r="H207" s="136">
        <f t="shared" si="10"/>
        <v>0.00019325831558975967</v>
      </c>
    </row>
    <row r="208" spans="1:8" ht="12.75">
      <c r="A208" s="52">
        <f t="shared" si="11"/>
        <v>146</v>
      </c>
      <c r="B208" s="16"/>
      <c r="C208" s="123" t="s">
        <v>263</v>
      </c>
      <c r="D208" s="45">
        <v>2000</v>
      </c>
      <c r="E208" s="93">
        <v>1850</v>
      </c>
      <c r="F208" s="93">
        <v>0</v>
      </c>
      <c r="G208" s="136">
        <f t="shared" si="9"/>
        <v>0</v>
      </c>
      <c r="H208" s="136">
        <f t="shared" si="10"/>
        <v>0</v>
      </c>
    </row>
    <row r="209" spans="1:8" ht="12.75">
      <c r="A209" s="52">
        <f t="shared" si="11"/>
        <v>147</v>
      </c>
      <c r="B209" s="16">
        <v>4260</v>
      </c>
      <c r="C209" s="123" t="s">
        <v>181</v>
      </c>
      <c r="D209" s="45">
        <f>SUM(D211:D212)</f>
        <v>11700</v>
      </c>
      <c r="E209" s="45">
        <f>SUM(E211:E212)</f>
        <v>11700</v>
      </c>
      <c r="F209" s="45">
        <f>SUM(F211:F212)</f>
        <v>11286</v>
      </c>
      <c r="G209" s="136">
        <f t="shared" si="9"/>
        <v>0.9646153846153847</v>
      </c>
      <c r="H209" s="136">
        <f t="shared" si="10"/>
        <v>0.0006706990620375239</v>
      </c>
    </row>
    <row r="210" spans="1:8" ht="12.75">
      <c r="A210" s="52">
        <f t="shared" si="11"/>
        <v>148</v>
      </c>
      <c r="B210" s="16"/>
      <c r="C210" s="123" t="s">
        <v>14</v>
      </c>
      <c r="D210" s="40"/>
      <c r="E210" s="40"/>
      <c r="F210" s="40"/>
      <c r="G210" s="136"/>
      <c r="H210" s="136"/>
    </row>
    <row r="211" spans="1:8" ht="12.75">
      <c r="A211" s="52">
        <f t="shared" si="11"/>
        <v>149</v>
      </c>
      <c r="B211" s="16"/>
      <c r="C211" s="123" t="s">
        <v>37</v>
      </c>
      <c r="D211" s="40">
        <v>9700</v>
      </c>
      <c r="E211" s="40">
        <v>9000</v>
      </c>
      <c r="F211" s="40">
        <v>8882</v>
      </c>
      <c r="G211" s="136">
        <f t="shared" si="9"/>
        <v>0.9868888888888889</v>
      </c>
      <c r="H211" s="136">
        <f t="shared" si="10"/>
        <v>0.000527835288766373</v>
      </c>
    </row>
    <row r="212" spans="1:8" ht="12.75">
      <c r="A212" s="52">
        <f t="shared" si="11"/>
        <v>150</v>
      </c>
      <c r="B212" s="16"/>
      <c r="C212" s="123" t="s">
        <v>104</v>
      </c>
      <c r="D212" s="40">
        <v>2000</v>
      </c>
      <c r="E212" s="40">
        <v>2700</v>
      </c>
      <c r="F212" s="40">
        <v>2404</v>
      </c>
      <c r="G212" s="136">
        <f t="shared" si="9"/>
        <v>0.8903703703703704</v>
      </c>
      <c r="H212" s="136">
        <f t="shared" si="10"/>
        <v>0.00014286377327115074</v>
      </c>
    </row>
    <row r="213" spans="1:8" ht="12.75">
      <c r="A213" s="52">
        <f t="shared" si="11"/>
        <v>151</v>
      </c>
      <c r="B213" s="16">
        <v>4270</v>
      </c>
      <c r="C213" s="123" t="s">
        <v>374</v>
      </c>
      <c r="D213" s="40"/>
      <c r="E213" s="40"/>
      <c r="F213" s="40"/>
      <c r="G213" s="136"/>
      <c r="H213" s="136"/>
    </row>
    <row r="214" spans="1:8" ht="12.75">
      <c r="A214" s="52">
        <f t="shared" si="11"/>
        <v>152</v>
      </c>
      <c r="B214" s="16"/>
      <c r="C214" s="123" t="s">
        <v>375</v>
      </c>
      <c r="D214" s="40">
        <v>0</v>
      </c>
      <c r="E214" s="40">
        <v>13900</v>
      </c>
      <c r="F214" s="40">
        <v>13860</v>
      </c>
      <c r="G214" s="136">
        <f>F214/E214</f>
        <v>0.9971223021582734</v>
      </c>
      <c r="H214" s="136">
        <f>F214/F$53</f>
        <v>0.000823665514782924</v>
      </c>
    </row>
    <row r="215" spans="1:8" ht="12.75">
      <c r="A215" s="52">
        <f t="shared" si="11"/>
        <v>153</v>
      </c>
      <c r="B215" s="16">
        <v>4300</v>
      </c>
      <c r="C215" s="123" t="s">
        <v>175</v>
      </c>
      <c r="D215" s="45">
        <f>SUM(D217:D254)</f>
        <v>474256</v>
      </c>
      <c r="E215" s="45">
        <f>SUM(E217:E254)</f>
        <v>535942</v>
      </c>
      <c r="F215" s="45">
        <f>SUM(F217:F254)</f>
        <v>474981</v>
      </c>
      <c r="G215" s="136">
        <f t="shared" si="9"/>
        <v>0.8862544827611943</v>
      </c>
      <c r="H215" s="136">
        <f t="shared" si="10"/>
        <v>0.028226945878579223</v>
      </c>
    </row>
    <row r="216" spans="1:8" ht="12.75">
      <c r="A216" s="52">
        <f t="shared" si="11"/>
        <v>154</v>
      </c>
      <c r="B216" s="16"/>
      <c r="C216" s="123" t="s">
        <v>14</v>
      </c>
      <c r="D216" s="40"/>
      <c r="E216" s="40"/>
      <c r="F216" s="40"/>
      <c r="G216" s="136"/>
      <c r="H216" s="136"/>
    </row>
    <row r="217" spans="1:8" ht="12.75">
      <c r="A217" s="52">
        <f t="shared" si="11"/>
        <v>155</v>
      </c>
      <c r="B217" s="16"/>
      <c r="C217" s="123" t="s">
        <v>105</v>
      </c>
      <c r="D217" s="40">
        <v>65000</v>
      </c>
      <c r="E217" s="40">
        <v>69472</v>
      </c>
      <c r="F217" s="40">
        <v>61692</v>
      </c>
      <c r="G217" s="136">
        <f t="shared" si="9"/>
        <v>0.8880124366651313</v>
      </c>
      <c r="H217" s="136">
        <f t="shared" si="10"/>
        <v>0.0036662029536787986</v>
      </c>
    </row>
    <row r="218" spans="1:8" ht="12.75">
      <c r="A218" s="52">
        <f t="shared" si="11"/>
        <v>156</v>
      </c>
      <c r="B218" s="16"/>
      <c r="C218" s="123" t="s">
        <v>72</v>
      </c>
      <c r="D218" s="40">
        <v>95000</v>
      </c>
      <c r="E218" s="40">
        <v>109400</v>
      </c>
      <c r="F218" s="40">
        <v>91650</v>
      </c>
      <c r="G218" s="136">
        <f t="shared" si="9"/>
        <v>0.8377513711151737</v>
      </c>
      <c r="H218" s="136">
        <f t="shared" si="10"/>
        <v>0.005446532787146825</v>
      </c>
    </row>
    <row r="219" spans="1:8" ht="12.75">
      <c r="A219" s="52">
        <f t="shared" si="11"/>
        <v>157</v>
      </c>
      <c r="B219" s="16"/>
      <c r="C219" s="123" t="s">
        <v>106</v>
      </c>
      <c r="D219" s="40">
        <v>12000</v>
      </c>
      <c r="E219" s="40">
        <v>12000</v>
      </c>
      <c r="F219" s="40">
        <v>5106</v>
      </c>
      <c r="G219" s="136">
        <f t="shared" si="9"/>
        <v>0.4255</v>
      </c>
      <c r="H219" s="136">
        <f t="shared" si="10"/>
        <v>0.0003034369493853975</v>
      </c>
    </row>
    <row r="220" spans="1:8" ht="12.75">
      <c r="A220" s="52">
        <f t="shared" si="11"/>
        <v>158</v>
      </c>
      <c r="B220" s="16"/>
      <c r="C220" s="123"/>
      <c r="D220" s="40"/>
      <c r="E220" s="40"/>
      <c r="F220" s="40"/>
      <c r="G220" s="136"/>
      <c r="H220" s="136"/>
    </row>
    <row r="221" spans="1:8" ht="12.75">
      <c r="A221" s="52">
        <f t="shared" si="11"/>
        <v>159</v>
      </c>
      <c r="B221" s="16"/>
      <c r="C221" s="123"/>
      <c r="D221" s="40"/>
      <c r="E221" s="40"/>
      <c r="F221" s="40"/>
      <c r="G221" s="136"/>
      <c r="H221" s="136"/>
    </row>
    <row r="222" spans="1:8" ht="12.75">
      <c r="A222" s="52">
        <f t="shared" si="11"/>
        <v>160</v>
      </c>
      <c r="B222" s="16"/>
      <c r="C222" s="123"/>
      <c r="D222" s="40"/>
      <c r="E222" s="40"/>
      <c r="F222" s="40"/>
      <c r="G222" s="136"/>
      <c r="H222" s="136"/>
    </row>
    <row r="223" spans="1:8" ht="12.75">
      <c r="A223" s="52">
        <f t="shared" si="11"/>
        <v>161</v>
      </c>
      <c r="B223" s="16"/>
      <c r="C223" s="123"/>
      <c r="D223" s="40"/>
      <c r="E223" s="40"/>
      <c r="F223" s="40"/>
      <c r="G223" s="136"/>
      <c r="H223" s="136"/>
    </row>
    <row r="224" spans="1:8" ht="12.75">
      <c r="A224" s="52">
        <f t="shared" si="11"/>
        <v>162</v>
      </c>
      <c r="B224" s="16"/>
      <c r="C224" s="123"/>
      <c r="D224" s="40"/>
      <c r="E224" s="40"/>
      <c r="F224" s="40"/>
      <c r="G224" s="136"/>
      <c r="H224" s="136"/>
    </row>
    <row r="225" spans="1:8" ht="12.75">
      <c r="A225" s="52">
        <f t="shared" si="11"/>
        <v>163</v>
      </c>
      <c r="B225" s="16"/>
      <c r="C225" s="123"/>
      <c r="D225" s="40"/>
      <c r="E225" s="40"/>
      <c r="F225" s="40"/>
      <c r="G225" s="136"/>
      <c r="H225" s="136"/>
    </row>
    <row r="226" spans="1:8" ht="12.75">
      <c r="A226" s="52">
        <f t="shared" si="11"/>
        <v>164</v>
      </c>
      <c r="B226" s="16"/>
      <c r="C226" s="123"/>
      <c r="D226" s="40"/>
      <c r="E226" s="40"/>
      <c r="F226" s="40"/>
      <c r="G226" s="136"/>
      <c r="H226" s="136"/>
    </row>
    <row r="227" spans="1:8" ht="12.75">
      <c r="A227" s="52">
        <f t="shared" si="11"/>
        <v>165</v>
      </c>
      <c r="B227" s="16"/>
      <c r="C227" s="123"/>
      <c r="D227" s="40"/>
      <c r="E227" s="40"/>
      <c r="F227" s="40"/>
      <c r="G227" s="136"/>
      <c r="H227" s="136"/>
    </row>
    <row r="228" spans="1:8" ht="12.75">
      <c r="A228" s="52">
        <f t="shared" si="11"/>
        <v>166</v>
      </c>
      <c r="B228" s="16"/>
      <c r="C228" s="123" t="s">
        <v>284</v>
      </c>
      <c r="D228" s="40"/>
      <c r="E228" s="40"/>
      <c r="F228" s="40"/>
      <c r="G228" s="136"/>
      <c r="H228" s="136"/>
    </row>
    <row r="229" spans="1:8" ht="12.75">
      <c r="A229" s="52">
        <f t="shared" si="11"/>
        <v>167</v>
      </c>
      <c r="B229" s="16"/>
      <c r="C229" s="123" t="s">
        <v>285</v>
      </c>
      <c r="D229" s="40"/>
      <c r="E229" s="40"/>
      <c r="F229" s="40"/>
      <c r="G229" s="136"/>
      <c r="H229" s="136"/>
    </row>
    <row r="230" spans="1:8" ht="12.75">
      <c r="A230" s="52">
        <f t="shared" si="11"/>
        <v>168</v>
      </c>
      <c r="B230" s="16"/>
      <c r="C230" s="123" t="s">
        <v>286</v>
      </c>
      <c r="D230" s="40"/>
      <c r="E230" s="40"/>
      <c r="F230" s="40"/>
      <c r="G230" s="136"/>
      <c r="H230" s="136"/>
    </row>
    <row r="231" spans="1:8" ht="12.75">
      <c r="A231" s="52">
        <f t="shared" si="11"/>
        <v>169</v>
      </c>
      <c r="B231" s="16"/>
      <c r="C231" s="123" t="s">
        <v>287</v>
      </c>
      <c r="D231" s="40"/>
      <c r="E231" s="40"/>
      <c r="F231" s="40"/>
      <c r="G231" s="136"/>
      <c r="H231" s="136"/>
    </row>
    <row r="232" spans="1:8" ht="12.75">
      <c r="A232" s="52">
        <f t="shared" si="11"/>
        <v>170</v>
      </c>
      <c r="B232" s="16"/>
      <c r="C232" s="123" t="s">
        <v>288</v>
      </c>
      <c r="D232" s="40"/>
      <c r="E232" s="40"/>
      <c r="F232" s="40"/>
      <c r="G232" s="136"/>
      <c r="H232" s="136"/>
    </row>
    <row r="233" spans="1:8" ht="12.75">
      <c r="A233" s="52">
        <f t="shared" si="11"/>
        <v>171</v>
      </c>
      <c r="B233" s="16"/>
      <c r="C233" s="123" t="s">
        <v>289</v>
      </c>
      <c r="D233" s="40"/>
      <c r="E233" s="40"/>
      <c r="F233" s="40"/>
      <c r="G233" s="136"/>
      <c r="H233" s="136"/>
    </row>
    <row r="234" spans="1:8" ht="12.75">
      <c r="A234" s="52">
        <f t="shared" si="11"/>
        <v>172</v>
      </c>
      <c r="B234" s="16"/>
      <c r="C234" s="123" t="s">
        <v>290</v>
      </c>
      <c r="D234" s="40"/>
      <c r="E234" s="40"/>
      <c r="F234" s="40"/>
      <c r="G234" s="136"/>
      <c r="H234" s="136"/>
    </row>
    <row r="235" spans="1:8" ht="12.75">
      <c r="A235" s="52">
        <f t="shared" si="11"/>
        <v>173</v>
      </c>
      <c r="B235" s="16"/>
      <c r="C235" s="123" t="s">
        <v>291</v>
      </c>
      <c r="D235" s="40"/>
      <c r="E235" s="40"/>
      <c r="F235" s="40"/>
      <c r="G235" s="136"/>
      <c r="H235" s="136"/>
    </row>
    <row r="236" spans="1:8" ht="12.75">
      <c r="A236" s="52">
        <f t="shared" si="11"/>
        <v>174</v>
      </c>
      <c r="B236" s="16"/>
      <c r="C236" s="123" t="s">
        <v>292</v>
      </c>
      <c r="D236" s="40">
        <v>140000</v>
      </c>
      <c r="E236" s="40">
        <v>184700</v>
      </c>
      <c r="F236" s="40">
        <v>179958</v>
      </c>
      <c r="G236" s="136">
        <f t="shared" si="9"/>
        <v>0.974325933946941</v>
      </c>
      <c r="H236" s="136">
        <f t="shared" si="10"/>
        <v>0.010694458781335169</v>
      </c>
    </row>
    <row r="237" spans="1:8" ht="12.75">
      <c r="A237" s="52">
        <f t="shared" si="11"/>
        <v>175</v>
      </c>
      <c r="B237" s="16"/>
      <c r="C237" s="123" t="s">
        <v>102</v>
      </c>
      <c r="D237" s="40">
        <v>1500</v>
      </c>
      <c r="E237" s="40">
        <v>1000</v>
      </c>
      <c r="F237" s="40">
        <v>975</v>
      </c>
      <c r="G237" s="136">
        <f t="shared" si="9"/>
        <v>0.975</v>
      </c>
      <c r="H237" s="136">
        <f t="shared" si="10"/>
        <v>5.794183816113643E-05</v>
      </c>
    </row>
    <row r="238" spans="1:8" ht="12.75">
      <c r="A238" s="52">
        <f t="shared" si="11"/>
        <v>176</v>
      </c>
      <c r="B238" s="16"/>
      <c r="C238" s="123" t="s">
        <v>376</v>
      </c>
      <c r="D238" s="40">
        <v>28686</v>
      </c>
      <c r="E238" s="40">
        <v>22550</v>
      </c>
      <c r="F238" s="40">
        <v>22306</v>
      </c>
      <c r="G238" s="136">
        <f>F238/E238</f>
        <v>0.9891796008869179</v>
      </c>
      <c r="H238" s="136">
        <f>F238/F$53</f>
        <v>0.0013255904020741632</v>
      </c>
    </row>
    <row r="239" spans="1:8" ht="12.75">
      <c r="A239" s="52">
        <f t="shared" si="11"/>
        <v>177</v>
      </c>
      <c r="B239" s="16"/>
      <c r="C239" s="123" t="s">
        <v>107</v>
      </c>
      <c r="D239" s="40">
        <v>14000</v>
      </c>
      <c r="E239" s="40">
        <v>14000</v>
      </c>
      <c r="F239" s="40">
        <v>13300</v>
      </c>
      <c r="G239" s="136">
        <f t="shared" si="9"/>
        <v>0.95</v>
      </c>
      <c r="H239" s="136">
        <f t="shared" si="10"/>
        <v>0.00079038610004422</v>
      </c>
    </row>
    <row r="240" spans="1:8" ht="12.75">
      <c r="A240" s="52">
        <f t="shared" si="11"/>
        <v>178</v>
      </c>
      <c r="B240" s="16"/>
      <c r="C240" s="123" t="s">
        <v>108</v>
      </c>
      <c r="D240" s="40">
        <v>1100</v>
      </c>
      <c r="E240" s="40">
        <v>1100</v>
      </c>
      <c r="F240" s="40">
        <v>91</v>
      </c>
      <c r="G240" s="136">
        <f t="shared" si="9"/>
        <v>0.08272727272727273</v>
      </c>
      <c r="H240" s="136">
        <f t="shared" si="10"/>
        <v>5.4079048950394E-06</v>
      </c>
    </row>
    <row r="241" spans="1:8" ht="12.75">
      <c r="A241" s="52">
        <f t="shared" si="11"/>
        <v>179</v>
      </c>
      <c r="B241" s="16"/>
      <c r="C241" s="123" t="s">
        <v>109</v>
      </c>
      <c r="D241" s="40">
        <v>13400</v>
      </c>
      <c r="E241" s="40">
        <v>13400</v>
      </c>
      <c r="F241" s="40">
        <v>10610</v>
      </c>
      <c r="G241" s="136">
        <f t="shared" si="9"/>
        <v>0.7917910447761194</v>
      </c>
      <c r="H241" s="136">
        <f t="shared" si="10"/>
        <v>0.0006305260542458026</v>
      </c>
    </row>
    <row r="242" spans="1:8" ht="12.75">
      <c r="A242" s="52">
        <f t="shared" si="11"/>
        <v>180</v>
      </c>
      <c r="B242" s="16"/>
      <c r="C242" s="123" t="s">
        <v>110</v>
      </c>
      <c r="D242" s="40">
        <v>14640</v>
      </c>
      <c r="E242" s="40">
        <v>15140</v>
      </c>
      <c r="F242" s="40">
        <v>15120</v>
      </c>
      <c r="G242" s="136">
        <f t="shared" si="9"/>
        <v>0.9986789960369881</v>
      </c>
      <c r="H242" s="136">
        <f t="shared" si="10"/>
        <v>0.0008985441979450081</v>
      </c>
    </row>
    <row r="243" spans="1:8" ht="12.75">
      <c r="A243" s="52">
        <f t="shared" si="11"/>
        <v>181</v>
      </c>
      <c r="B243" s="16"/>
      <c r="C243" s="123" t="s">
        <v>60</v>
      </c>
      <c r="D243" s="40">
        <v>30500</v>
      </c>
      <c r="E243" s="40">
        <v>30000</v>
      </c>
      <c r="F243" s="40">
        <v>19725</v>
      </c>
      <c r="G243" s="136">
        <f t="shared" si="9"/>
        <v>0.6575</v>
      </c>
      <c r="H243" s="136">
        <f t="shared" si="10"/>
        <v>0.0011722079566445294</v>
      </c>
    </row>
    <row r="244" spans="1:8" ht="12.75">
      <c r="A244" s="52">
        <f t="shared" si="11"/>
        <v>182</v>
      </c>
      <c r="B244" s="16"/>
      <c r="C244" s="123" t="s">
        <v>111</v>
      </c>
      <c r="D244" s="40">
        <v>2000</v>
      </c>
      <c r="E244" s="40">
        <v>0</v>
      </c>
      <c r="F244" s="40">
        <v>0</v>
      </c>
      <c r="G244" s="136"/>
      <c r="H244" s="136">
        <f t="shared" si="10"/>
        <v>0</v>
      </c>
    </row>
    <row r="245" spans="1:8" ht="12.75">
      <c r="A245" s="52">
        <f t="shared" si="11"/>
        <v>183</v>
      </c>
      <c r="B245" s="16"/>
      <c r="C245" s="123" t="s">
        <v>112</v>
      </c>
      <c r="D245" s="40">
        <v>6180</v>
      </c>
      <c r="E245" s="40">
        <v>6180</v>
      </c>
      <c r="F245" s="40">
        <v>5856</v>
      </c>
      <c r="G245" s="136">
        <f t="shared" si="9"/>
        <v>0.9475728155339805</v>
      </c>
      <c r="H245" s="136">
        <f t="shared" si="10"/>
        <v>0.00034800759412473325</v>
      </c>
    </row>
    <row r="246" spans="1:8" ht="12.75">
      <c r="A246" s="52">
        <f t="shared" si="11"/>
        <v>184</v>
      </c>
      <c r="B246" s="16"/>
      <c r="C246" s="123" t="s">
        <v>204</v>
      </c>
      <c r="D246" s="40">
        <v>11000</v>
      </c>
      <c r="E246" s="40">
        <v>33400</v>
      </c>
      <c r="F246" s="40">
        <v>29388</v>
      </c>
      <c r="G246" s="136">
        <f>F246/E246</f>
        <v>0.8798802395209581</v>
      </c>
      <c r="H246" s="136">
        <f>F246/F$53</f>
        <v>0.0017464561434661306</v>
      </c>
    </row>
    <row r="247" spans="1:8" ht="12.75">
      <c r="A247" s="52">
        <f t="shared" si="11"/>
        <v>185</v>
      </c>
      <c r="B247" s="16"/>
      <c r="C247" s="123" t="s">
        <v>304</v>
      </c>
      <c r="D247" s="40">
        <v>9150</v>
      </c>
      <c r="E247" s="40">
        <v>0</v>
      </c>
      <c r="F247" s="40">
        <v>0</v>
      </c>
      <c r="G247" s="136"/>
      <c r="H247" s="136"/>
    </row>
    <row r="248" spans="1:8" ht="12.75">
      <c r="A248" s="52">
        <f t="shared" si="11"/>
        <v>186</v>
      </c>
      <c r="B248" s="16"/>
      <c r="C248" s="123" t="s">
        <v>101</v>
      </c>
      <c r="D248" s="40">
        <v>11000</v>
      </c>
      <c r="E248" s="40">
        <v>12500</v>
      </c>
      <c r="F248" s="40">
        <v>12455</v>
      </c>
      <c r="G248" s="136">
        <f t="shared" si="9"/>
        <v>0.9964</v>
      </c>
      <c r="H248" s="136">
        <f t="shared" si="10"/>
        <v>0.0007401698403045685</v>
      </c>
    </row>
    <row r="249" spans="1:8" ht="12.75">
      <c r="A249" s="52">
        <f t="shared" si="11"/>
        <v>187</v>
      </c>
      <c r="B249" s="16"/>
      <c r="C249" s="123" t="s">
        <v>113</v>
      </c>
      <c r="D249" s="40">
        <v>3600</v>
      </c>
      <c r="E249" s="40">
        <v>0</v>
      </c>
      <c r="F249" s="40">
        <v>0</v>
      </c>
      <c r="G249" s="136"/>
      <c r="H249" s="136"/>
    </row>
    <row r="250" spans="1:8" ht="12.75">
      <c r="A250" s="52">
        <f t="shared" si="11"/>
        <v>188</v>
      </c>
      <c r="B250" s="16"/>
      <c r="C250" s="123" t="s">
        <v>274</v>
      </c>
      <c r="D250" s="40">
        <v>6000</v>
      </c>
      <c r="E250" s="40">
        <v>5200</v>
      </c>
      <c r="F250" s="40">
        <v>4800</v>
      </c>
      <c r="G250" s="136">
        <f t="shared" si="9"/>
        <v>0.9230769230769231</v>
      </c>
      <c r="H250" s="136">
        <f t="shared" si="10"/>
        <v>0.00028525212633174856</v>
      </c>
    </row>
    <row r="251" spans="1:8" ht="12.75">
      <c r="A251" s="52">
        <f t="shared" si="11"/>
        <v>189</v>
      </c>
      <c r="B251" s="16"/>
      <c r="C251" s="123" t="s">
        <v>114</v>
      </c>
      <c r="D251" s="40">
        <v>4000</v>
      </c>
      <c r="E251" s="40">
        <v>3700</v>
      </c>
      <c r="F251" s="40">
        <v>1506</v>
      </c>
      <c r="G251" s="136">
        <f t="shared" si="9"/>
        <v>0.40702702702702703</v>
      </c>
      <c r="H251" s="136">
        <f t="shared" si="10"/>
        <v>8.949785463658611E-05</v>
      </c>
    </row>
    <row r="252" spans="1:8" ht="12.75">
      <c r="A252" s="52">
        <f t="shared" si="11"/>
        <v>190</v>
      </c>
      <c r="B252" s="16"/>
      <c r="C252" s="123" t="s">
        <v>275</v>
      </c>
      <c r="D252" s="40">
        <v>2200</v>
      </c>
      <c r="E252" s="40">
        <v>2200</v>
      </c>
      <c r="F252" s="40">
        <v>443</v>
      </c>
      <c r="G252" s="136">
        <f t="shared" si="9"/>
        <v>0.20136363636363636</v>
      </c>
      <c r="H252" s="136">
        <f t="shared" si="10"/>
        <v>2.632639415936763E-05</v>
      </c>
    </row>
    <row r="253" spans="1:8" ht="12.75">
      <c r="A253" s="52">
        <f t="shared" si="11"/>
        <v>191</v>
      </c>
      <c r="B253" s="16"/>
      <c r="C253" s="123" t="s">
        <v>328</v>
      </c>
      <c r="D253" s="40">
        <v>3300</v>
      </c>
      <c r="E253" s="40">
        <v>0</v>
      </c>
      <c r="F253" s="40">
        <v>0</v>
      </c>
      <c r="G253" s="136"/>
      <c r="H253" s="136"/>
    </row>
    <row r="254" spans="1:8" ht="12.75">
      <c r="A254" s="52">
        <f t="shared" si="11"/>
        <v>192</v>
      </c>
      <c r="B254" s="16"/>
      <c r="C254" s="123" t="s">
        <v>377</v>
      </c>
      <c r="D254" s="40">
        <v>0</v>
      </c>
      <c r="E254" s="40">
        <v>0</v>
      </c>
      <c r="F254" s="40">
        <v>0</v>
      </c>
      <c r="G254" s="136"/>
      <c r="H254" s="136"/>
    </row>
    <row r="255" spans="1:8" ht="12.75">
      <c r="A255" s="52">
        <f t="shared" si="11"/>
        <v>193</v>
      </c>
      <c r="B255" s="16">
        <v>4350</v>
      </c>
      <c r="C255" s="123" t="s">
        <v>340</v>
      </c>
      <c r="D255" s="40">
        <v>3660</v>
      </c>
      <c r="E255" s="40">
        <v>3660</v>
      </c>
      <c r="F255" s="40">
        <v>3660</v>
      </c>
      <c r="G255" s="136">
        <f>F255/E255</f>
        <v>1</v>
      </c>
      <c r="H255" s="136">
        <f>F255/F$53</f>
        <v>0.0002175047463279583</v>
      </c>
    </row>
    <row r="256" spans="1:8" ht="12.75">
      <c r="A256" s="52">
        <f t="shared" si="11"/>
        <v>194</v>
      </c>
      <c r="B256" s="16">
        <v>4410</v>
      </c>
      <c r="C256" s="123" t="s">
        <v>83</v>
      </c>
      <c r="D256" s="45">
        <f>SUM(D258:D260)</f>
        <v>37100</v>
      </c>
      <c r="E256" s="45">
        <f>SUM(E258:E260)</f>
        <v>37100</v>
      </c>
      <c r="F256" s="45">
        <f>SUM(F258:F260)</f>
        <v>32203</v>
      </c>
      <c r="G256" s="136">
        <f t="shared" si="9"/>
        <v>0.8680053908355795</v>
      </c>
      <c r="H256" s="136">
        <f t="shared" si="10"/>
        <v>0.0019137446300544374</v>
      </c>
    </row>
    <row r="257" spans="1:8" ht="12.75">
      <c r="A257" s="52">
        <f t="shared" si="11"/>
        <v>195</v>
      </c>
      <c r="B257" s="16"/>
      <c r="C257" s="123" t="s">
        <v>14</v>
      </c>
      <c r="D257" s="40"/>
      <c r="E257" s="40"/>
      <c r="F257" s="40"/>
      <c r="G257" s="136"/>
      <c r="H257" s="136"/>
    </row>
    <row r="258" spans="1:8" ht="12.75">
      <c r="A258" s="52">
        <f t="shared" si="11"/>
        <v>196</v>
      </c>
      <c r="B258" s="16"/>
      <c r="C258" s="123" t="s">
        <v>69</v>
      </c>
      <c r="D258" s="40">
        <v>15000</v>
      </c>
      <c r="E258" s="40">
        <v>12000</v>
      </c>
      <c r="F258" s="40">
        <v>8440</v>
      </c>
      <c r="G258" s="136">
        <f aca="true" t="shared" si="12" ref="G258:G342">F258/E258</f>
        <v>0.7033333333333334</v>
      </c>
      <c r="H258" s="136">
        <f aca="true" t="shared" si="13" ref="H258:H342">F258/F$53</f>
        <v>0.0005015683221333246</v>
      </c>
    </row>
    <row r="259" spans="1:8" ht="12.75">
      <c r="A259" s="52">
        <f t="shared" si="11"/>
        <v>197</v>
      </c>
      <c r="B259" s="16"/>
      <c r="C259" s="123" t="s">
        <v>93</v>
      </c>
      <c r="D259" s="40">
        <v>3900</v>
      </c>
      <c r="E259" s="40">
        <v>6100</v>
      </c>
      <c r="F259" s="40">
        <v>5016</v>
      </c>
      <c r="G259" s="136">
        <f t="shared" si="12"/>
        <v>0.8222950819672131</v>
      </c>
      <c r="H259" s="136">
        <f t="shared" si="13"/>
        <v>0.0002980884720166773</v>
      </c>
    </row>
    <row r="260" spans="1:8" ht="12.75">
      <c r="A260" s="52">
        <f t="shared" si="11"/>
        <v>198</v>
      </c>
      <c r="B260" s="16"/>
      <c r="C260" s="123" t="s">
        <v>71</v>
      </c>
      <c r="D260" s="40">
        <v>18200</v>
      </c>
      <c r="E260" s="40">
        <v>19000</v>
      </c>
      <c r="F260" s="40">
        <v>18747</v>
      </c>
      <c r="G260" s="136">
        <f t="shared" si="12"/>
        <v>0.9866842105263158</v>
      </c>
      <c r="H260" s="136">
        <f t="shared" si="13"/>
        <v>0.0011140878359044354</v>
      </c>
    </row>
    <row r="261" spans="1:8" ht="12.75">
      <c r="A261" s="52">
        <f t="shared" si="11"/>
        <v>199</v>
      </c>
      <c r="B261" s="16">
        <v>4420</v>
      </c>
      <c r="C261" s="123" t="s">
        <v>94</v>
      </c>
      <c r="D261" s="40">
        <v>1600</v>
      </c>
      <c r="E261" s="40">
        <v>0</v>
      </c>
      <c r="F261" s="40">
        <v>0</v>
      </c>
      <c r="G261" s="136"/>
      <c r="H261" s="136"/>
    </row>
    <row r="262" spans="1:8" ht="12.75">
      <c r="A262" s="52">
        <f t="shared" si="11"/>
        <v>200</v>
      </c>
      <c r="B262" s="16">
        <v>4430</v>
      </c>
      <c r="C262" s="123" t="s">
        <v>115</v>
      </c>
      <c r="D262" s="39">
        <f>SUM(D264:D267)</f>
        <v>24300</v>
      </c>
      <c r="E262" s="39">
        <f>SUM(E264:E267)</f>
        <v>25470</v>
      </c>
      <c r="F262" s="39">
        <f>SUM(F264:F267)</f>
        <v>18206</v>
      </c>
      <c r="G262" s="136">
        <f t="shared" si="12"/>
        <v>0.7148017275225755</v>
      </c>
      <c r="H262" s="136">
        <f t="shared" si="13"/>
        <v>0.0010819375441657947</v>
      </c>
    </row>
    <row r="263" spans="1:8" ht="12.75">
      <c r="A263" s="52">
        <f t="shared" si="11"/>
        <v>201</v>
      </c>
      <c r="B263" s="16"/>
      <c r="C263" s="123" t="s">
        <v>14</v>
      </c>
      <c r="D263" s="40"/>
      <c r="E263" s="40"/>
      <c r="F263" s="40"/>
      <c r="G263" s="136"/>
      <c r="H263" s="136"/>
    </row>
    <row r="264" spans="1:8" ht="12.75">
      <c r="A264" s="52">
        <f t="shared" si="11"/>
        <v>202</v>
      </c>
      <c r="B264" s="16"/>
      <c r="C264" s="123" t="s">
        <v>116</v>
      </c>
      <c r="D264" s="40">
        <v>12000</v>
      </c>
      <c r="E264" s="40">
        <v>12000</v>
      </c>
      <c r="F264" s="40">
        <v>9419</v>
      </c>
      <c r="G264" s="136">
        <f t="shared" si="12"/>
        <v>0.7849166666666667</v>
      </c>
      <c r="H264" s="136">
        <f t="shared" si="13"/>
        <v>0.0005597478703997375</v>
      </c>
    </row>
    <row r="265" spans="1:8" ht="12.75">
      <c r="A265" s="52">
        <f t="shared" si="11"/>
        <v>203</v>
      </c>
      <c r="B265" s="16"/>
      <c r="C265" s="123" t="s">
        <v>205</v>
      </c>
      <c r="D265" s="40">
        <v>11300</v>
      </c>
      <c r="E265" s="40">
        <v>11100</v>
      </c>
      <c r="F265" s="40">
        <v>6632</v>
      </c>
      <c r="G265" s="136">
        <f t="shared" si="12"/>
        <v>0.5974774774774775</v>
      </c>
      <c r="H265" s="136">
        <f t="shared" si="13"/>
        <v>0.00039412335454836595</v>
      </c>
    </row>
    <row r="266" spans="1:8" ht="12.75">
      <c r="A266" s="52">
        <f t="shared" si="11"/>
        <v>204</v>
      </c>
      <c r="B266" s="16"/>
      <c r="C266" s="123" t="s">
        <v>225</v>
      </c>
      <c r="D266" s="40">
        <v>1000</v>
      </c>
      <c r="E266" s="40">
        <v>1000</v>
      </c>
      <c r="F266" s="40">
        <v>785</v>
      </c>
      <c r="G266" s="136">
        <f t="shared" si="12"/>
        <v>0.785</v>
      </c>
      <c r="H266" s="136">
        <f t="shared" si="13"/>
        <v>4.665060816050471E-05</v>
      </c>
    </row>
    <row r="267" spans="1:8" ht="12.75">
      <c r="A267" s="52">
        <f t="shared" si="11"/>
        <v>205</v>
      </c>
      <c r="B267" s="16"/>
      <c r="C267" s="123" t="s">
        <v>378</v>
      </c>
      <c r="D267" s="40">
        <v>0</v>
      </c>
      <c r="E267" s="40">
        <v>1370</v>
      </c>
      <c r="F267" s="40">
        <v>1370</v>
      </c>
      <c r="G267" s="136">
        <f>F267/E267</f>
        <v>1</v>
      </c>
      <c r="H267" s="136">
        <f>F267/F$53</f>
        <v>8.141571105718658E-05</v>
      </c>
    </row>
    <row r="268" spans="1:8" ht="12.75">
      <c r="A268" s="52">
        <f t="shared" si="11"/>
        <v>206</v>
      </c>
      <c r="B268" s="16">
        <v>4440</v>
      </c>
      <c r="C268" s="123" t="s">
        <v>117</v>
      </c>
      <c r="D268" s="40">
        <v>24130</v>
      </c>
      <c r="E268" s="40">
        <v>23342</v>
      </c>
      <c r="F268" s="40">
        <v>23342</v>
      </c>
      <c r="G268" s="136">
        <f t="shared" si="12"/>
        <v>1</v>
      </c>
      <c r="H268" s="136">
        <f t="shared" si="13"/>
        <v>0.0013871573193407656</v>
      </c>
    </row>
    <row r="269" spans="1:8" ht="12.75">
      <c r="A269" s="52">
        <f aca="true" t="shared" si="14" ref="A269:A332">A268+1</f>
        <v>207</v>
      </c>
      <c r="B269" s="16">
        <v>4580</v>
      </c>
      <c r="C269" s="123" t="s">
        <v>243</v>
      </c>
      <c r="D269" s="40">
        <v>300</v>
      </c>
      <c r="E269" s="40">
        <v>500</v>
      </c>
      <c r="F269" s="40">
        <v>438</v>
      </c>
      <c r="G269" s="136">
        <f t="shared" si="12"/>
        <v>0.876</v>
      </c>
      <c r="H269" s="136">
        <f t="shared" si="13"/>
        <v>2.6029256527772058E-05</v>
      </c>
    </row>
    <row r="270" spans="1:8" ht="12.75">
      <c r="A270" s="52">
        <f t="shared" si="14"/>
        <v>208</v>
      </c>
      <c r="B270" s="16">
        <v>4610</v>
      </c>
      <c r="C270" s="123" t="s">
        <v>256</v>
      </c>
      <c r="D270" s="40">
        <v>30000</v>
      </c>
      <c r="E270" s="40">
        <v>55500</v>
      </c>
      <c r="F270" s="40">
        <v>41295</v>
      </c>
      <c r="G270" s="136">
        <f t="shared" si="12"/>
        <v>0.744054054054054</v>
      </c>
      <c r="H270" s="136">
        <f t="shared" si="13"/>
        <v>0.0024540596993478246</v>
      </c>
    </row>
    <row r="271" spans="1:8" ht="12.75">
      <c r="A271" s="52">
        <f t="shared" si="14"/>
        <v>209</v>
      </c>
      <c r="B271" s="16">
        <v>6050</v>
      </c>
      <c r="C271" s="123" t="s">
        <v>252</v>
      </c>
      <c r="D271" s="40">
        <f>SUM(D273:D274)</f>
        <v>52000</v>
      </c>
      <c r="E271" s="40">
        <f>SUM(E273:E274)</f>
        <v>38478</v>
      </c>
      <c r="F271" s="40">
        <f>SUM(F273:F274)</f>
        <v>38444</v>
      </c>
      <c r="G271" s="136">
        <f t="shared" si="12"/>
        <v>0.9991163781901347</v>
      </c>
      <c r="H271" s="136">
        <f t="shared" si="13"/>
        <v>0.0022846318218120295</v>
      </c>
    </row>
    <row r="272" spans="1:8" ht="12.75">
      <c r="A272" s="52">
        <f t="shared" si="14"/>
        <v>210</v>
      </c>
      <c r="B272" s="16"/>
      <c r="C272" s="123" t="s">
        <v>14</v>
      </c>
      <c r="D272" s="40"/>
      <c r="E272" s="40"/>
      <c r="F272" s="40"/>
      <c r="G272" s="136"/>
      <c r="H272" s="136"/>
    </row>
    <row r="273" spans="1:8" ht="12.75">
      <c r="A273" s="52">
        <f t="shared" si="14"/>
        <v>211</v>
      </c>
      <c r="B273" s="16"/>
      <c r="C273" s="123" t="s">
        <v>379</v>
      </c>
      <c r="D273" s="40">
        <v>52000</v>
      </c>
      <c r="E273" s="40">
        <v>32878</v>
      </c>
      <c r="F273" s="40">
        <v>32871</v>
      </c>
      <c r="G273" s="136">
        <f t="shared" si="12"/>
        <v>0.9997870916722429</v>
      </c>
      <c r="H273" s="136">
        <f t="shared" si="13"/>
        <v>0.001953442217635606</v>
      </c>
    </row>
    <row r="274" spans="1:8" ht="12.75">
      <c r="A274" s="52">
        <f t="shared" si="14"/>
        <v>212</v>
      </c>
      <c r="B274" s="16"/>
      <c r="C274" s="123" t="s">
        <v>380</v>
      </c>
      <c r="D274" s="40">
        <v>0</v>
      </c>
      <c r="E274" s="40">
        <v>5600</v>
      </c>
      <c r="F274" s="40">
        <v>5573</v>
      </c>
      <c r="G274" s="136">
        <f t="shared" si="12"/>
        <v>0.9951785714285715</v>
      </c>
      <c r="H274" s="136">
        <f t="shared" si="13"/>
        <v>0.0003311896041764239</v>
      </c>
    </row>
    <row r="275" spans="1:8" ht="12.75">
      <c r="A275" s="52">
        <f t="shared" si="14"/>
        <v>213</v>
      </c>
      <c r="B275" s="16">
        <v>6060</v>
      </c>
      <c r="C275" s="123" t="s">
        <v>206</v>
      </c>
      <c r="D275" s="39">
        <f>SUM(D277:D282)</f>
        <v>88275</v>
      </c>
      <c r="E275" s="39">
        <f>SUM(E277:E282)</f>
        <v>100436</v>
      </c>
      <c r="F275" s="39">
        <f>SUM(F277:F282)</f>
        <v>94156</v>
      </c>
      <c r="G275" s="136">
        <f t="shared" si="12"/>
        <v>0.9374726193795053</v>
      </c>
      <c r="H275" s="136">
        <f t="shared" si="13"/>
        <v>0.005595458168102525</v>
      </c>
    </row>
    <row r="276" spans="1:8" ht="12.75">
      <c r="A276" s="52">
        <f t="shared" si="14"/>
        <v>214</v>
      </c>
      <c r="B276" s="16"/>
      <c r="C276" s="123" t="s">
        <v>14</v>
      </c>
      <c r="D276" s="40"/>
      <c r="E276" s="40"/>
      <c r="F276" s="40"/>
      <c r="G276" s="136"/>
      <c r="H276" s="136"/>
    </row>
    <row r="277" spans="1:8" ht="12.75">
      <c r="A277" s="52">
        <f t="shared" si="14"/>
        <v>215</v>
      </c>
      <c r="B277" s="16"/>
      <c r="C277" s="123" t="s">
        <v>381</v>
      </c>
      <c r="D277" s="40">
        <v>0</v>
      </c>
      <c r="E277" s="40">
        <v>4000</v>
      </c>
      <c r="F277" s="40">
        <v>3570</v>
      </c>
      <c r="G277" s="136">
        <f t="shared" si="12"/>
        <v>0.8925</v>
      </c>
      <c r="H277" s="136">
        <f t="shared" si="13"/>
        <v>0.000212156268959238</v>
      </c>
    </row>
    <row r="278" spans="1:8" ht="12.75">
      <c r="A278" s="52">
        <f t="shared" si="14"/>
        <v>216</v>
      </c>
      <c r="B278" s="16"/>
      <c r="C278" s="123" t="s">
        <v>414</v>
      </c>
      <c r="D278" s="40">
        <v>0</v>
      </c>
      <c r="E278" s="40">
        <v>14122</v>
      </c>
      <c r="F278" s="40">
        <v>14121</v>
      </c>
      <c r="G278" s="136">
        <f>F278/E278</f>
        <v>0.9999291885002124</v>
      </c>
      <c r="H278" s="136">
        <f>F278/F$53</f>
        <v>0.0008391760991522129</v>
      </c>
    </row>
    <row r="279" spans="1:8" ht="12.75">
      <c r="A279" s="52">
        <f t="shared" si="14"/>
        <v>217</v>
      </c>
      <c r="B279" s="16"/>
      <c r="C279" s="123" t="s">
        <v>426</v>
      </c>
      <c r="D279" s="40">
        <v>0</v>
      </c>
      <c r="E279" s="40">
        <v>56405</v>
      </c>
      <c r="F279" s="40">
        <v>50613</v>
      </c>
      <c r="G279" s="136">
        <f>F279/E279</f>
        <v>0.8973140679017818</v>
      </c>
      <c r="H279" s="136">
        <f>F279/F$53</f>
        <v>0.0030078053895893314</v>
      </c>
    </row>
    <row r="280" spans="1:8" ht="12.75">
      <c r="A280" s="52">
        <f t="shared" si="14"/>
        <v>218</v>
      </c>
      <c r="B280" s="16"/>
      <c r="C280" s="123" t="s">
        <v>427</v>
      </c>
      <c r="D280" s="40">
        <v>0</v>
      </c>
      <c r="E280" s="40">
        <v>25909</v>
      </c>
      <c r="F280" s="40">
        <v>25852</v>
      </c>
      <c r="G280" s="136">
        <f>F280/E280</f>
        <v>0.9977999922806746</v>
      </c>
      <c r="H280" s="136">
        <f>F280/F$53</f>
        <v>0.0015363204104017426</v>
      </c>
    </row>
    <row r="281" spans="1:8" ht="12.75">
      <c r="A281" s="52">
        <f t="shared" si="14"/>
        <v>219</v>
      </c>
      <c r="B281" s="16"/>
      <c r="C281" s="123" t="s">
        <v>329</v>
      </c>
      <c r="D281" s="40"/>
      <c r="E281" s="40"/>
      <c r="F281" s="40"/>
      <c r="G281" s="136"/>
      <c r="H281" s="136"/>
    </row>
    <row r="282" spans="1:8" ht="12.75">
      <c r="A282" s="52">
        <f t="shared" si="14"/>
        <v>220</v>
      </c>
      <c r="B282" s="16"/>
      <c r="C282" s="123" t="s">
        <v>330</v>
      </c>
      <c r="D282" s="40">
        <v>88275</v>
      </c>
      <c r="E282" s="40">
        <v>0</v>
      </c>
      <c r="F282" s="40">
        <v>0</v>
      </c>
      <c r="G282" s="136"/>
      <c r="H282" s="136"/>
    </row>
    <row r="283" spans="1:8" ht="12.75">
      <c r="A283" s="52">
        <f t="shared" si="14"/>
        <v>221</v>
      </c>
      <c r="B283" s="16"/>
      <c r="C283" s="123"/>
      <c r="D283" s="40"/>
      <c r="E283" s="40"/>
      <c r="F283" s="40"/>
      <c r="G283" s="136"/>
      <c r="H283" s="136"/>
    </row>
    <row r="284" spans="1:8" ht="12.75">
      <c r="A284" s="52">
        <f t="shared" si="14"/>
        <v>222</v>
      </c>
      <c r="B284" s="16"/>
      <c r="C284" s="123"/>
      <c r="D284" s="40"/>
      <c r="E284" s="40"/>
      <c r="F284" s="40"/>
      <c r="G284" s="136"/>
      <c r="H284" s="136"/>
    </row>
    <row r="285" spans="1:8" s="67" customFormat="1" ht="12.75">
      <c r="A285" s="52">
        <f t="shared" si="14"/>
        <v>223</v>
      </c>
      <c r="B285" s="69">
        <v>75045</v>
      </c>
      <c r="C285" s="124" t="s">
        <v>118</v>
      </c>
      <c r="D285" s="59">
        <f>SUM(D286:D287)</f>
        <v>500</v>
      </c>
      <c r="E285" s="59">
        <f>SUM(E286:E287)</f>
        <v>500</v>
      </c>
      <c r="F285" s="59">
        <f>SUM(F286:F287)</f>
        <v>237</v>
      </c>
      <c r="G285" s="106">
        <f t="shared" si="12"/>
        <v>0.474</v>
      </c>
      <c r="H285" s="106">
        <f t="shared" si="13"/>
        <v>1.4084323737630087E-05</v>
      </c>
    </row>
    <row r="286" spans="1:8" s="56" customFormat="1" ht="12.75">
      <c r="A286" s="52">
        <f t="shared" si="14"/>
        <v>224</v>
      </c>
      <c r="B286" s="76">
        <v>4300</v>
      </c>
      <c r="C286" s="123" t="s">
        <v>175</v>
      </c>
      <c r="D286" s="78">
        <v>410</v>
      </c>
      <c r="E286" s="78">
        <v>410</v>
      </c>
      <c r="F286" s="78">
        <v>208</v>
      </c>
      <c r="G286" s="136">
        <f t="shared" si="12"/>
        <v>0.5073170731707317</v>
      </c>
      <c r="H286" s="136">
        <f t="shared" si="13"/>
        <v>1.2360925474375771E-05</v>
      </c>
    </row>
    <row r="287" spans="1:8" s="56" customFormat="1" ht="12.75">
      <c r="A287" s="52">
        <f t="shared" si="14"/>
        <v>225</v>
      </c>
      <c r="B287" s="76">
        <v>4410</v>
      </c>
      <c r="C287" s="123" t="s">
        <v>83</v>
      </c>
      <c r="D287" s="78">
        <v>90</v>
      </c>
      <c r="E287" s="78">
        <v>90</v>
      </c>
      <c r="F287" s="78">
        <v>29</v>
      </c>
      <c r="G287" s="136">
        <f t="shared" si="12"/>
        <v>0.32222222222222224</v>
      </c>
      <c r="H287" s="136">
        <f t="shared" si="13"/>
        <v>1.7233982632543143E-06</v>
      </c>
    </row>
    <row r="288" spans="1:8" s="67" customFormat="1" ht="15.75" customHeight="1">
      <c r="A288" s="52">
        <f t="shared" si="14"/>
        <v>226</v>
      </c>
      <c r="B288" s="69">
        <v>75095</v>
      </c>
      <c r="C288" s="124" t="s">
        <v>27</v>
      </c>
      <c r="D288" s="59">
        <f>D290+D294+++D299+++D300++D301+D303+D304</f>
        <v>266512</v>
      </c>
      <c r="E288" s="59">
        <f>E290+E294+++E299+++E300++E301+E303+E304</f>
        <v>283612</v>
      </c>
      <c r="F288" s="59">
        <f>F290+F294+++F299+++F300++F301+F303+F304</f>
        <v>266313</v>
      </c>
      <c r="G288" s="106">
        <f t="shared" si="12"/>
        <v>0.9390046965572684</v>
      </c>
      <c r="H288" s="106">
        <f t="shared" si="13"/>
        <v>0.015826322816622284</v>
      </c>
    </row>
    <row r="289" spans="1:8" ht="12.75">
      <c r="A289" s="52">
        <f t="shared" si="14"/>
        <v>227</v>
      </c>
      <c r="B289" s="16">
        <v>2620</v>
      </c>
      <c r="C289" s="123" t="s">
        <v>183</v>
      </c>
      <c r="D289" s="93"/>
      <c r="E289" s="93"/>
      <c r="F289" s="93"/>
      <c r="G289" s="106"/>
      <c r="H289" s="106"/>
    </row>
    <row r="290" spans="1:8" ht="12.75">
      <c r="A290" s="52">
        <f t="shared" si="14"/>
        <v>228</v>
      </c>
      <c r="B290" s="16"/>
      <c r="C290" s="123" t="s">
        <v>184</v>
      </c>
      <c r="D290" s="40">
        <f>SUM(D292:D293)</f>
        <v>120000</v>
      </c>
      <c r="E290" s="40">
        <f>SUM(E292:E293)</f>
        <v>128500</v>
      </c>
      <c r="F290" s="40">
        <f>SUM(F292:F293)</f>
        <v>128500</v>
      </c>
      <c r="G290" s="136">
        <f>F290/E290</f>
        <v>1</v>
      </c>
      <c r="H290" s="136">
        <f>F290/F$53</f>
        <v>0.007636437132006186</v>
      </c>
    </row>
    <row r="291" spans="1:8" ht="12.75">
      <c r="A291" s="52">
        <f t="shared" si="14"/>
        <v>229</v>
      </c>
      <c r="B291" s="16"/>
      <c r="C291" s="123" t="s">
        <v>14</v>
      </c>
      <c r="D291" s="40"/>
      <c r="E291" s="40"/>
      <c r="F291" s="40"/>
      <c r="G291" s="106"/>
      <c r="H291" s="106"/>
    </row>
    <row r="292" spans="1:8" ht="12.75">
      <c r="A292" s="52">
        <f t="shared" si="14"/>
        <v>230</v>
      </c>
      <c r="B292" s="16"/>
      <c r="C292" s="123" t="s">
        <v>382</v>
      </c>
      <c r="D292" s="40">
        <v>120000</v>
      </c>
      <c r="E292" s="40">
        <v>121000</v>
      </c>
      <c r="F292" s="40">
        <v>121000</v>
      </c>
      <c r="G292" s="136">
        <f t="shared" si="12"/>
        <v>1</v>
      </c>
      <c r="H292" s="136">
        <f t="shared" si="13"/>
        <v>0.0071907306846128284</v>
      </c>
    </row>
    <row r="293" spans="1:8" ht="12.75">
      <c r="A293" s="52">
        <f t="shared" si="14"/>
        <v>231</v>
      </c>
      <c r="B293" s="16"/>
      <c r="C293" s="123" t="s">
        <v>383</v>
      </c>
      <c r="D293" s="40">
        <v>0</v>
      </c>
      <c r="E293" s="40">
        <v>7500</v>
      </c>
      <c r="F293" s="40">
        <v>7500</v>
      </c>
      <c r="G293" s="136">
        <f t="shared" si="12"/>
        <v>1</v>
      </c>
      <c r="H293" s="136">
        <f t="shared" si="13"/>
        <v>0.00044570644739335715</v>
      </c>
    </row>
    <row r="294" spans="1:8" ht="12.75">
      <c r="A294" s="52">
        <f t="shared" si="14"/>
        <v>232</v>
      </c>
      <c r="B294" s="16">
        <v>4100</v>
      </c>
      <c r="C294" s="123" t="s">
        <v>182</v>
      </c>
      <c r="D294" s="45">
        <f>SUM(D296:D298)</f>
        <v>85700</v>
      </c>
      <c r="E294" s="45">
        <f>SUM(E296:E298)</f>
        <v>83490</v>
      </c>
      <c r="F294" s="45">
        <f>SUM(F296:F298)</f>
        <v>80017</v>
      </c>
      <c r="G294" s="136">
        <f t="shared" si="12"/>
        <v>0.9584022038567493</v>
      </c>
      <c r="H294" s="136">
        <f t="shared" si="13"/>
        <v>0.004755212373476568</v>
      </c>
    </row>
    <row r="295" spans="1:8" ht="12.75">
      <c r="A295" s="52">
        <f t="shared" si="14"/>
        <v>233</v>
      </c>
      <c r="B295" s="16"/>
      <c r="C295" s="123" t="s">
        <v>14</v>
      </c>
      <c r="D295" s="40"/>
      <c r="E295" s="40"/>
      <c r="F295" s="40"/>
      <c r="G295" s="136"/>
      <c r="H295" s="136"/>
    </row>
    <row r="296" spans="1:8" ht="12.75">
      <c r="A296" s="52">
        <f t="shared" si="14"/>
        <v>234</v>
      </c>
      <c r="B296" s="16"/>
      <c r="C296" s="123" t="s">
        <v>119</v>
      </c>
      <c r="D296" s="40">
        <v>56200</v>
      </c>
      <c r="E296" s="40">
        <v>57790</v>
      </c>
      <c r="F296" s="40">
        <v>57347</v>
      </c>
      <c r="G296" s="136">
        <f t="shared" si="12"/>
        <v>0.9923343138951376</v>
      </c>
      <c r="H296" s="136">
        <f t="shared" si="13"/>
        <v>0.003407990351822247</v>
      </c>
    </row>
    <row r="297" spans="1:8" ht="12.75">
      <c r="A297" s="52">
        <f t="shared" si="14"/>
        <v>235</v>
      </c>
      <c r="B297" s="16"/>
      <c r="C297" s="123" t="s">
        <v>120</v>
      </c>
      <c r="D297" s="40">
        <v>24000</v>
      </c>
      <c r="E297" s="40">
        <v>24000</v>
      </c>
      <c r="F297" s="40">
        <v>21001</v>
      </c>
      <c r="G297" s="136">
        <f t="shared" si="12"/>
        <v>0.8750416666666667</v>
      </c>
      <c r="H297" s="136">
        <f t="shared" si="13"/>
        <v>0.0012480374802277192</v>
      </c>
    </row>
    <row r="298" spans="1:8" ht="12.75">
      <c r="A298" s="52">
        <f t="shared" si="14"/>
        <v>236</v>
      </c>
      <c r="B298" s="16"/>
      <c r="C298" s="123" t="s">
        <v>121</v>
      </c>
      <c r="D298" s="40">
        <v>5500</v>
      </c>
      <c r="E298" s="40">
        <v>1700</v>
      </c>
      <c r="F298" s="40">
        <v>1669</v>
      </c>
      <c r="G298" s="136">
        <f t="shared" si="12"/>
        <v>0.981764705882353</v>
      </c>
      <c r="H298" s="136">
        <f t="shared" si="13"/>
        <v>9.918454142660174E-05</v>
      </c>
    </row>
    <row r="299" spans="1:8" ht="12.75">
      <c r="A299" s="52">
        <f t="shared" si="14"/>
        <v>237</v>
      </c>
      <c r="B299" s="16">
        <v>4110</v>
      </c>
      <c r="C299" s="123" t="s">
        <v>39</v>
      </c>
      <c r="D299" s="40">
        <v>7150</v>
      </c>
      <c r="E299" s="40">
        <v>7150</v>
      </c>
      <c r="F299" s="40">
        <v>3883</v>
      </c>
      <c r="G299" s="136">
        <f t="shared" si="12"/>
        <v>0.5430769230769231</v>
      </c>
      <c r="H299" s="136">
        <f t="shared" si="13"/>
        <v>0.0002307570846971208</v>
      </c>
    </row>
    <row r="300" spans="1:8" ht="12.75">
      <c r="A300" s="52">
        <f t="shared" si="14"/>
        <v>238</v>
      </c>
      <c r="B300" s="16">
        <v>4120</v>
      </c>
      <c r="C300" s="123" t="s">
        <v>40</v>
      </c>
      <c r="D300" s="40">
        <v>1920</v>
      </c>
      <c r="E300" s="40">
        <v>1920</v>
      </c>
      <c r="F300" s="40">
        <v>553</v>
      </c>
      <c r="G300" s="136">
        <f t="shared" si="12"/>
        <v>0.28802083333333334</v>
      </c>
      <c r="H300" s="136">
        <f t="shared" si="13"/>
        <v>3.28634220544702E-05</v>
      </c>
    </row>
    <row r="301" spans="1:8" ht="12.75">
      <c r="A301" s="52">
        <f t="shared" si="14"/>
        <v>239</v>
      </c>
      <c r="B301" s="16">
        <v>4260</v>
      </c>
      <c r="C301" s="126" t="s">
        <v>264</v>
      </c>
      <c r="D301" s="40">
        <v>35000</v>
      </c>
      <c r="E301" s="40">
        <v>45600</v>
      </c>
      <c r="F301" s="40">
        <v>38673</v>
      </c>
      <c r="G301" s="136">
        <f t="shared" si="12"/>
        <v>0.8480921052631579</v>
      </c>
      <c r="H301" s="136">
        <f t="shared" si="13"/>
        <v>0.002298240725339107</v>
      </c>
    </row>
    <row r="302" spans="1:8" ht="12.75">
      <c r="A302" s="52">
        <f t="shared" si="14"/>
        <v>240</v>
      </c>
      <c r="B302" s="16">
        <v>4300</v>
      </c>
      <c r="C302" s="123" t="s">
        <v>331</v>
      </c>
      <c r="E302" s="24"/>
      <c r="G302" s="142"/>
      <c r="H302" s="142"/>
    </row>
    <row r="303" spans="1:8" ht="12.75">
      <c r="A303" s="52">
        <f t="shared" si="14"/>
        <v>241</v>
      </c>
      <c r="B303" s="16"/>
      <c r="C303" s="123" t="s">
        <v>332</v>
      </c>
      <c r="D303" s="40">
        <v>8732</v>
      </c>
      <c r="E303" s="40">
        <v>8732</v>
      </c>
      <c r="F303" s="40">
        <v>6489</v>
      </c>
      <c r="G303" s="136">
        <f>F303/E303</f>
        <v>0.7431287219422813</v>
      </c>
      <c r="H303" s="136">
        <f>F303/F$53</f>
        <v>0.00038562521828473264</v>
      </c>
    </row>
    <row r="304" spans="1:8" ht="12.75">
      <c r="A304" s="52">
        <f t="shared" si="14"/>
        <v>242</v>
      </c>
      <c r="B304" s="17">
        <v>4430</v>
      </c>
      <c r="C304" s="123" t="s">
        <v>48</v>
      </c>
      <c r="D304" s="46">
        <f>SUM(D306:D310)</f>
        <v>8010</v>
      </c>
      <c r="E304" s="46">
        <f>SUM(E306:E310)</f>
        <v>8220</v>
      </c>
      <c r="F304" s="46">
        <f>SUM(F306:F310)</f>
        <v>8198</v>
      </c>
      <c r="G304" s="136">
        <f t="shared" si="12"/>
        <v>0.997323600973236</v>
      </c>
      <c r="H304" s="136">
        <f t="shared" si="13"/>
        <v>0.0004871868607640989</v>
      </c>
    </row>
    <row r="305" spans="1:8" ht="12.75">
      <c r="A305" s="52">
        <f t="shared" si="14"/>
        <v>243</v>
      </c>
      <c r="B305" s="17"/>
      <c r="C305" s="123" t="s">
        <v>14</v>
      </c>
      <c r="D305" s="40"/>
      <c r="E305" s="40"/>
      <c r="F305" s="40"/>
      <c r="G305" s="136"/>
      <c r="H305" s="136"/>
    </row>
    <row r="306" spans="1:8" ht="12.75">
      <c r="A306" s="52">
        <f t="shared" si="14"/>
        <v>244</v>
      </c>
      <c r="B306" s="17"/>
      <c r="C306" s="123" t="s">
        <v>79</v>
      </c>
      <c r="D306" s="40">
        <v>3000</v>
      </c>
      <c r="E306" s="40">
        <v>3000</v>
      </c>
      <c r="F306" s="40">
        <v>3000</v>
      </c>
      <c r="G306" s="136">
        <f t="shared" si="12"/>
        <v>1</v>
      </c>
      <c r="H306" s="136">
        <f t="shared" si="13"/>
        <v>0.00017828257895734285</v>
      </c>
    </row>
    <row r="307" spans="1:8" ht="12.75">
      <c r="A307" s="52">
        <f t="shared" si="14"/>
        <v>245</v>
      </c>
      <c r="B307" s="17"/>
      <c r="C307" s="123" t="s">
        <v>235</v>
      </c>
      <c r="D307" s="40">
        <v>3800</v>
      </c>
      <c r="E307" s="40">
        <v>3905</v>
      </c>
      <c r="F307" s="40">
        <v>3904</v>
      </c>
      <c r="G307" s="136">
        <f t="shared" si="12"/>
        <v>0.9997439180537772</v>
      </c>
      <c r="H307" s="136">
        <f t="shared" si="13"/>
        <v>0.00023200506274982218</v>
      </c>
    </row>
    <row r="308" spans="1:8" ht="12.75">
      <c r="A308" s="52">
        <f t="shared" si="14"/>
        <v>246</v>
      </c>
      <c r="B308" s="17"/>
      <c r="C308" s="123" t="s">
        <v>80</v>
      </c>
      <c r="D308" s="40">
        <v>1000</v>
      </c>
      <c r="E308" s="40">
        <v>1000</v>
      </c>
      <c r="F308" s="40">
        <v>1000</v>
      </c>
      <c r="G308" s="136">
        <f t="shared" si="12"/>
        <v>1</v>
      </c>
      <c r="H308" s="136">
        <f t="shared" si="13"/>
        <v>5.942752631911429E-05</v>
      </c>
    </row>
    <row r="309" spans="1:8" ht="12.75">
      <c r="A309" s="52">
        <f t="shared" si="14"/>
        <v>247</v>
      </c>
      <c r="B309" s="17"/>
      <c r="C309" s="123" t="s">
        <v>428</v>
      </c>
      <c r="D309" s="40">
        <v>0</v>
      </c>
      <c r="E309" s="40">
        <v>198</v>
      </c>
      <c r="F309" s="40">
        <v>177</v>
      </c>
      <c r="G309" s="136">
        <f>F309/E309</f>
        <v>0.8939393939393939</v>
      </c>
      <c r="H309" s="136">
        <f>F309/F$53</f>
        <v>1.0518672158483229E-05</v>
      </c>
    </row>
    <row r="310" spans="1:8" ht="12.75">
      <c r="A310" s="52">
        <f t="shared" si="14"/>
        <v>248</v>
      </c>
      <c r="B310" s="17"/>
      <c r="C310" s="123" t="s">
        <v>265</v>
      </c>
      <c r="D310" s="40">
        <v>210</v>
      </c>
      <c r="E310" s="40">
        <v>117</v>
      </c>
      <c r="F310" s="40">
        <v>117</v>
      </c>
      <c r="G310" s="136">
        <f t="shared" si="12"/>
        <v>1</v>
      </c>
      <c r="H310" s="136">
        <f t="shared" si="13"/>
        <v>6.9530205793363716E-06</v>
      </c>
    </row>
    <row r="311" spans="1:8" s="64" customFormat="1" ht="12.75">
      <c r="A311" s="52">
        <f t="shared" si="14"/>
        <v>249</v>
      </c>
      <c r="B311" s="70">
        <v>751</v>
      </c>
      <c r="C311" s="74" t="s">
        <v>169</v>
      </c>
      <c r="D311" s="65"/>
      <c r="E311" s="65"/>
      <c r="F311" s="65"/>
      <c r="G311" s="106"/>
      <c r="H311" s="106"/>
    </row>
    <row r="312" spans="1:8" s="64" customFormat="1" ht="12.75">
      <c r="A312" s="52">
        <f t="shared" si="14"/>
        <v>250</v>
      </c>
      <c r="B312" s="71"/>
      <c r="C312" s="74" t="s">
        <v>170</v>
      </c>
      <c r="D312" s="65"/>
      <c r="E312" s="65"/>
      <c r="F312" s="65"/>
      <c r="G312" s="106"/>
      <c r="H312" s="106"/>
    </row>
    <row r="313" spans="1:8" s="64" customFormat="1" ht="12.75">
      <c r="A313" s="52">
        <f t="shared" si="14"/>
        <v>251</v>
      </c>
      <c r="B313" s="71"/>
      <c r="C313" s="74" t="s">
        <v>171</v>
      </c>
      <c r="D313" s="55">
        <f>D315+D319+D327+D335</f>
        <v>1100</v>
      </c>
      <c r="E313" s="55">
        <f>E315+E319+E327+E335</f>
        <v>42915</v>
      </c>
      <c r="F313" s="55">
        <f>F315+F319+F327+F335</f>
        <v>39441</v>
      </c>
      <c r="G313" s="106">
        <f t="shared" si="12"/>
        <v>0.9190492834673191</v>
      </c>
      <c r="H313" s="106">
        <f t="shared" si="13"/>
        <v>0.0023438810655521864</v>
      </c>
    </row>
    <row r="314" spans="1:8" ht="12.75">
      <c r="A314" s="52">
        <f t="shared" si="14"/>
        <v>252</v>
      </c>
      <c r="B314" s="11">
        <v>75101</v>
      </c>
      <c r="C314" s="62" t="s">
        <v>172</v>
      </c>
      <c r="D314" s="91"/>
      <c r="E314" s="91"/>
      <c r="F314" s="91"/>
      <c r="G314" s="106"/>
      <c r="H314" s="106"/>
    </row>
    <row r="315" spans="1:8" ht="12.75">
      <c r="A315" s="52">
        <f t="shared" si="14"/>
        <v>253</v>
      </c>
      <c r="B315" s="11"/>
      <c r="C315" s="62" t="s">
        <v>173</v>
      </c>
      <c r="D315" s="38">
        <f>SUM(D316:D318)</f>
        <v>1100</v>
      </c>
      <c r="E315" s="38">
        <f>SUM(E316:E318)</f>
        <v>1100</v>
      </c>
      <c r="F315" s="38">
        <f>SUM(F316:F318)</f>
        <v>1100</v>
      </c>
      <c r="G315" s="106">
        <f t="shared" si="12"/>
        <v>1</v>
      </c>
      <c r="H315" s="106">
        <f t="shared" si="13"/>
        <v>6.537027895102571E-05</v>
      </c>
    </row>
    <row r="316" spans="1:8" ht="12.75">
      <c r="A316" s="52">
        <f t="shared" si="14"/>
        <v>254</v>
      </c>
      <c r="B316" s="5">
        <v>4110</v>
      </c>
      <c r="C316" s="73" t="s">
        <v>39</v>
      </c>
      <c r="D316" s="40">
        <v>158</v>
      </c>
      <c r="E316" s="40">
        <v>158</v>
      </c>
      <c r="F316" s="40">
        <v>158</v>
      </c>
      <c r="G316" s="136">
        <f t="shared" si="12"/>
        <v>1</v>
      </c>
      <c r="H316" s="136">
        <f t="shared" si="13"/>
        <v>9.389549158420057E-06</v>
      </c>
    </row>
    <row r="317" spans="1:8" ht="15" customHeight="1">
      <c r="A317" s="52">
        <f t="shared" si="14"/>
        <v>255</v>
      </c>
      <c r="B317" s="5">
        <v>4120</v>
      </c>
      <c r="C317" s="73" t="s">
        <v>40</v>
      </c>
      <c r="D317" s="40">
        <v>22</v>
      </c>
      <c r="E317" s="40">
        <v>22</v>
      </c>
      <c r="F317" s="40">
        <v>22</v>
      </c>
      <c r="G317" s="136">
        <f t="shared" si="12"/>
        <v>1</v>
      </c>
      <c r="H317" s="136">
        <f t="shared" si="13"/>
        <v>1.3074055790205143E-06</v>
      </c>
    </row>
    <row r="318" spans="1:8" ht="15" customHeight="1">
      <c r="A318" s="52">
        <f t="shared" si="14"/>
        <v>256</v>
      </c>
      <c r="B318" s="5">
        <v>4170</v>
      </c>
      <c r="C318" s="123" t="s">
        <v>327</v>
      </c>
      <c r="D318" s="40">
        <v>920</v>
      </c>
      <c r="E318" s="40">
        <v>920</v>
      </c>
      <c r="F318" s="40">
        <v>920</v>
      </c>
      <c r="G318" s="136">
        <f t="shared" si="12"/>
        <v>1</v>
      </c>
      <c r="H318" s="136">
        <f t="shared" si="13"/>
        <v>5.467332421358515E-05</v>
      </c>
    </row>
    <row r="319" spans="1:8" s="67" customFormat="1" ht="15" customHeight="1">
      <c r="A319" s="52">
        <f t="shared" si="14"/>
        <v>257</v>
      </c>
      <c r="B319" s="58">
        <v>75107</v>
      </c>
      <c r="C319" s="124" t="s">
        <v>429</v>
      </c>
      <c r="D319" s="66">
        <f>SUM(D320:D326)</f>
        <v>0</v>
      </c>
      <c r="E319" s="66">
        <f>SUM(E320:E326)</f>
        <v>14970</v>
      </c>
      <c r="F319" s="66">
        <f>SUM(F320:F326)</f>
        <v>14970</v>
      </c>
      <c r="G319" s="106">
        <f aca="true" t="shared" si="15" ref="G319:G326">F319/E319</f>
        <v>1</v>
      </c>
      <c r="H319" s="106">
        <f aca="true" t="shared" si="16" ref="H319:H326">F319/F$53</f>
        <v>0.0008896300689971409</v>
      </c>
    </row>
    <row r="320" spans="1:8" ht="15" customHeight="1">
      <c r="A320" s="52">
        <f t="shared" si="14"/>
        <v>258</v>
      </c>
      <c r="B320" s="5">
        <v>3030</v>
      </c>
      <c r="C320" s="73" t="s">
        <v>45</v>
      </c>
      <c r="D320" s="40">
        <v>0</v>
      </c>
      <c r="E320" s="40">
        <v>7920</v>
      </c>
      <c r="F320" s="40">
        <v>7920</v>
      </c>
      <c r="G320" s="136">
        <f t="shared" si="15"/>
        <v>1</v>
      </c>
      <c r="H320" s="136">
        <f t="shared" si="16"/>
        <v>0.00047066600844738516</v>
      </c>
    </row>
    <row r="321" spans="1:8" ht="15" customHeight="1">
      <c r="A321" s="52">
        <f t="shared" si="14"/>
        <v>259</v>
      </c>
      <c r="B321" s="5">
        <v>4110</v>
      </c>
      <c r="C321" s="73" t="s">
        <v>39</v>
      </c>
      <c r="D321" s="40">
        <v>0</v>
      </c>
      <c r="E321" s="40">
        <v>353</v>
      </c>
      <c r="F321" s="40">
        <v>353</v>
      </c>
      <c r="G321" s="136">
        <f t="shared" si="15"/>
        <v>1</v>
      </c>
      <c r="H321" s="136">
        <f t="shared" si="16"/>
        <v>2.0977916790647345E-05</v>
      </c>
    </row>
    <row r="322" spans="1:8" ht="15" customHeight="1">
      <c r="A322" s="52">
        <f t="shared" si="14"/>
        <v>260</v>
      </c>
      <c r="B322" s="5">
        <v>4120</v>
      </c>
      <c r="C322" s="73" t="s">
        <v>40</v>
      </c>
      <c r="D322" s="40">
        <v>0</v>
      </c>
      <c r="E322" s="40">
        <v>50</v>
      </c>
      <c r="F322" s="40">
        <v>50</v>
      </c>
      <c r="G322" s="136">
        <f t="shared" si="15"/>
        <v>1</v>
      </c>
      <c r="H322" s="136">
        <f t="shared" si="16"/>
        <v>2.9713763159557143E-06</v>
      </c>
    </row>
    <row r="323" spans="1:8" ht="15" customHeight="1">
      <c r="A323" s="52">
        <f t="shared" si="14"/>
        <v>261</v>
      </c>
      <c r="B323" s="5">
        <v>4170</v>
      </c>
      <c r="C323" s="73" t="s">
        <v>327</v>
      </c>
      <c r="D323" s="40">
        <v>0</v>
      </c>
      <c r="E323" s="40">
        <v>2050</v>
      </c>
      <c r="F323" s="40">
        <v>2050</v>
      </c>
      <c r="G323" s="136">
        <f t="shared" si="15"/>
        <v>1</v>
      </c>
      <c r="H323" s="136">
        <f t="shared" si="16"/>
        <v>0.00012182642895418429</v>
      </c>
    </row>
    <row r="324" spans="1:8" ht="15" customHeight="1">
      <c r="A324" s="52">
        <f t="shared" si="14"/>
        <v>262</v>
      </c>
      <c r="B324" s="16">
        <v>4210</v>
      </c>
      <c r="C324" s="123" t="s">
        <v>177</v>
      </c>
      <c r="D324" s="40">
        <v>0</v>
      </c>
      <c r="E324" s="40">
        <v>2034</v>
      </c>
      <c r="F324" s="40">
        <v>2034</v>
      </c>
      <c r="G324" s="136">
        <f t="shared" si="15"/>
        <v>1</v>
      </c>
      <c r="H324" s="136">
        <f t="shared" si="16"/>
        <v>0.00012087558853307846</v>
      </c>
    </row>
    <row r="325" spans="1:8" ht="15" customHeight="1">
      <c r="A325" s="52">
        <f t="shared" si="14"/>
        <v>263</v>
      </c>
      <c r="B325" s="16">
        <v>4300</v>
      </c>
      <c r="C325" s="123" t="s">
        <v>175</v>
      </c>
      <c r="D325" s="40">
        <v>0</v>
      </c>
      <c r="E325" s="40">
        <v>1818</v>
      </c>
      <c r="F325" s="40">
        <v>1818</v>
      </c>
      <c r="G325" s="136">
        <f t="shared" si="15"/>
        <v>1</v>
      </c>
      <c r="H325" s="136">
        <f t="shared" si="16"/>
        <v>0.00010803924284814978</v>
      </c>
    </row>
    <row r="326" spans="1:8" ht="15" customHeight="1">
      <c r="A326" s="52">
        <f t="shared" si="14"/>
        <v>264</v>
      </c>
      <c r="B326" s="16">
        <v>4410</v>
      </c>
      <c r="C326" s="123" t="s">
        <v>36</v>
      </c>
      <c r="D326" s="40">
        <v>0</v>
      </c>
      <c r="E326" s="40">
        <v>745</v>
      </c>
      <c r="F326" s="40">
        <v>745</v>
      </c>
      <c r="G326" s="136">
        <f t="shared" si="15"/>
        <v>1</v>
      </c>
      <c r="H326" s="136">
        <f t="shared" si="16"/>
        <v>4.4273507107740146E-05</v>
      </c>
    </row>
    <row r="327" spans="1:8" s="67" customFormat="1" ht="15" customHeight="1">
      <c r="A327" s="52">
        <f t="shared" si="14"/>
        <v>265</v>
      </c>
      <c r="B327" s="69">
        <v>75108</v>
      </c>
      <c r="C327" s="124" t="s">
        <v>444</v>
      </c>
      <c r="D327" s="66">
        <f>SUM(D328:D334)</f>
        <v>0</v>
      </c>
      <c r="E327" s="66">
        <f>SUM(E328:E334)</f>
        <v>9245</v>
      </c>
      <c r="F327" s="66">
        <f>SUM(F328:F334)</f>
        <v>9245</v>
      </c>
      <c r="G327" s="106">
        <f aca="true" t="shared" si="17" ref="G327:G334">F327/E327</f>
        <v>1</v>
      </c>
      <c r="H327" s="106">
        <f aca="true" t="shared" si="18" ref="H327:H334">F327/F$53</f>
        <v>0.0005494074808202116</v>
      </c>
    </row>
    <row r="328" spans="1:8" ht="15" customHeight="1">
      <c r="A328" s="52">
        <f t="shared" si="14"/>
        <v>266</v>
      </c>
      <c r="B328" s="5">
        <v>3030</v>
      </c>
      <c r="C328" s="73" t="s">
        <v>45</v>
      </c>
      <c r="D328" s="40">
        <v>0</v>
      </c>
      <c r="E328" s="40">
        <v>4770</v>
      </c>
      <c r="F328" s="40">
        <v>4770</v>
      </c>
      <c r="G328" s="136">
        <f t="shared" si="17"/>
        <v>1</v>
      </c>
      <c r="H328" s="136">
        <f t="shared" si="18"/>
        <v>0.00028346930054217514</v>
      </c>
    </row>
    <row r="329" spans="1:8" ht="15" customHeight="1">
      <c r="A329" s="52">
        <f t="shared" si="14"/>
        <v>267</v>
      </c>
      <c r="B329" s="5">
        <v>4110</v>
      </c>
      <c r="C329" s="73" t="s">
        <v>39</v>
      </c>
      <c r="D329" s="40">
        <v>0</v>
      </c>
      <c r="E329" s="40">
        <v>229</v>
      </c>
      <c r="F329" s="40">
        <v>229</v>
      </c>
      <c r="G329" s="136">
        <f t="shared" si="17"/>
        <v>1</v>
      </c>
      <c r="H329" s="136">
        <f t="shared" si="18"/>
        <v>1.3608903527077172E-05</v>
      </c>
    </row>
    <row r="330" spans="1:8" ht="15" customHeight="1">
      <c r="A330" s="52">
        <f t="shared" si="14"/>
        <v>268</v>
      </c>
      <c r="B330" s="5">
        <v>4120</v>
      </c>
      <c r="C330" s="73" t="s">
        <v>40</v>
      </c>
      <c r="D330" s="40">
        <v>0</v>
      </c>
      <c r="E330" s="40">
        <v>32</v>
      </c>
      <c r="F330" s="40">
        <v>32</v>
      </c>
      <c r="G330" s="136">
        <f t="shared" si="17"/>
        <v>1</v>
      </c>
      <c r="H330" s="136">
        <f t="shared" si="18"/>
        <v>1.9016808422116571E-06</v>
      </c>
    </row>
    <row r="331" spans="1:8" ht="15" customHeight="1">
      <c r="A331" s="52">
        <f t="shared" si="14"/>
        <v>269</v>
      </c>
      <c r="B331" s="5">
        <v>4170</v>
      </c>
      <c r="C331" s="73" t="s">
        <v>327</v>
      </c>
      <c r="D331" s="40">
        <v>0</v>
      </c>
      <c r="E331" s="40">
        <v>1330</v>
      </c>
      <c r="F331" s="40">
        <v>1330</v>
      </c>
      <c r="G331" s="136">
        <f t="shared" si="17"/>
        <v>1</v>
      </c>
      <c r="H331" s="136">
        <f t="shared" si="18"/>
        <v>7.9038610004422E-05</v>
      </c>
    </row>
    <row r="332" spans="1:8" ht="15" customHeight="1">
      <c r="A332" s="52">
        <f t="shared" si="14"/>
        <v>270</v>
      </c>
      <c r="B332" s="16">
        <v>4210</v>
      </c>
      <c r="C332" s="123" t="s">
        <v>177</v>
      </c>
      <c r="D332" s="40">
        <v>0</v>
      </c>
      <c r="E332" s="40">
        <v>1403</v>
      </c>
      <c r="F332" s="40">
        <v>1403</v>
      </c>
      <c r="G332" s="136">
        <f t="shared" si="17"/>
        <v>1</v>
      </c>
      <c r="H332" s="136">
        <f t="shared" si="18"/>
        <v>8.337681942571734E-05</v>
      </c>
    </row>
    <row r="333" spans="1:8" ht="15" customHeight="1">
      <c r="A333" s="52">
        <f aca="true" t="shared" si="19" ref="A333:A396">A332+1</f>
        <v>271</v>
      </c>
      <c r="B333" s="16">
        <v>4300</v>
      </c>
      <c r="C333" s="123" t="s">
        <v>175</v>
      </c>
      <c r="D333" s="40">
        <v>0</v>
      </c>
      <c r="E333" s="40">
        <v>1037</v>
      </c>
      <c r="F333" s="40">
        <v>1037</v>
      </c>
      <c r="G333" s="136">
        <f t="shared" si="17"/>
        <v>1</v>
      </c>
      <c r="H333" s="136">
        <f t="shared" si="18"/>
        <v>6.162634479292152E-05</v>
      </c>
    </row>
    <row r="334" spans="1:8" ht="15" customHeight="1">
      <c r="A334" s="52">
        <f t="shared" si="19"/>
        <v>272</v>
      </c>
      <c r="B334" s="16">
        <v>4410</v>
      </c>
      <c r="C334" s="123" t="s">
        <v>36</v>
      </c>
      <c r="D334" s="40">
        <v>0</v>
      </c>
      <c r="E334" s="40">
        <v>444</v>
      </c>
      <c r="F334" s="40">
        <v>444</v>
      </c>
      <c r="G334" s="136">
        <f t="shared" si="17"/>
        <v>1</v>
      </c>
      <c r="H334" s="136">
        <f t="shared" si="18"/>
        <v>2.6385821685686745E-05</v>
      </c>
    </row>
    <row r="335" spans="1:8" s="67" customFormat="1" ht="12.75">
      <c r="A335" s="52">
        <f t="shared" si="19"/>
        <v>273</v>
      </c>
      <c r="B335" s="58">
        <v>75109</v>
      </c>
      <c r="C335" s="62" t="s">
        <v>384</v>
      </c>
      <c r="D335" s="59">
        <f>SUM(D336:D342)</f>
        <v>0</v>
      </c>
      <c r="E335" s="59">
        <f>SUM(E336:E342)</f>
        <v>17600</v>
      </c>
      <c r="F335" s="59">
        <f>SUM(F336:F342)</f>
        <v>14126</v>
      </c>
      <c r="G335" s="106">
        <f>F335/E335</f>
        <v>0.8026136363636364</v>
      </c>
      <c r="H335" s="106">
        <f>F335/F$53</f>
        <v>0.0008394732367838085</v>
      </c>
    </row>
    <row r="336" spans="1:8" ht="12.75">
      <c r="A336" s="52">
        <f t="shared" si="19"/>
        <v>274</v>
      </c>
      <c r="B336" s="5">
        <v>3030</v>
      </c>
      <c r="C336" s="73" t="s">
        <v>45</v>
      </c>
      <c r="D336" s="40">
        <v>0</v>
      </c>
      <c r="E336" s="40">
        <v>8590</v>
      </c>
      <c r="F336" s="40">
        <v>7941</v>
      </c>
      <c r="G336" s="136">
        <f t="shared" si="12"/>
        <v>0.9244470314318975</v>
      </c>
      <c r="H336" s="136">
        <f t="shared" si="13"/>
        <v>0.00047191398650008655</v>
      </c>
    </row>
    <row r="337" spans="1:8" ht="12.75">
      <c r="A337" s="52">
        <f t="shared" si="19"/>
        <v>275</v>
      </c>
      <c r="B337" s="5">
        <v>4110</v>
      </c>
      <c r="C337" s="73" t="s">
        <v>39</v>
      </c>
      <c r="D337" s="40">
        <v>0</v>
      </c>
      <c r="E337" s="40">
        <v>279</v>
      </c>
      <c r="F337" s="40">
        <v>241</v>
      </c>
      <c r="G337" s="136">
        <f t="shared" si="12"/>
        <v>0.8637992831541219</v>
      </c>
      <c r="H337" s="136">
        <f t="shared" si="13"/>
        <v>1.4322033842906543E-05</v>
      </c>
    </row>
    <row r="338" spans="1:8" ht="12.75">
      <c r="A338" s="52">
        <f t="shared" si="19"/>
        <v>276</v>
      </c>
      <c r="B338" s="5">
        <v>4120</v>
      </c>
      <c r="C338" s="73" t="s">
        <v>40</v>
      </c>
      <c r="D338" s="40">
        <v>0</v>
      </c>
      <c r="E338" s="40">
        <v>40</v>
      </c>
      <c r="F338" s="40">
        <v>34</v>
      </c>
      <c r="G338" s="136">
        <f t="shared" si="12"/>
        <v>0.85</v>
      </c>
      <c r="H338" s="136">
        <f t="shared" si="13"/>
        <v>2.0205358948498857E-06</v>
      </c>
    </row>
    <row r="339" spans="1:8" ht="12.75">
      <c r="A339" s="52">
        <f t="shared" si="19"/>
        <v>277</v>
      </c>
      <c r="B339" s="5">
        <v>4170</v>
      </c>
      <c r="C339" s="73" t="s">
        <v>327</v>
      </c>
      <c r="D339" s="40">
        <v>0</v>
      </c>
      <c r="E339" s="40">
        <v>1600</v>
      </c>
      <c r="F339" s="40">
        <v>1400</v>
      </c>
      <c r="G339" s="136">
        <f>F339/E339</f>
        <v>0.875</v>
      </c>
      <c r="H339" s="136">
        <f>F339/F$53</f>
        <v>8.319853684676E-05</v>
      </c>
    </row>
    <row r="340" spans="1:8" ht="12.75">
      <c r="A340" s="52">
        <f t="shared" si="19"/>
        <v>278</v>
      </c>
      <c r="B340" s="16">
        <v>4210</v>
      </c>
      <c r="C340" s="123" t="s">
        <v>177</v>
      </c>
      <c r="D340" s="40">
        <v>0</v>
      </c>
      <c r="E340" s="40">
        <v>2932</v>
      </c>
      <c r="F340" s="40">
        <v>1647</v>
      </c>
      <c r="G340" s="136">
        <f t="shared" si="12"/>
        <v>0.5617326057298773</v>
      </c>
      <c r="H340" s="136">
        <f t="shared" si="13"/>
        <v>9.787713584758123E-05</v>
      </c>
    </row>
    <row r="341" spans="1:8" ht="12.75">
      <c r="A341" s="52">
        <f t="shared" si="19"/>
        <v>279</v>
      </c>
      <c r="B341" s="16">
        <v>4300</v>
      </c>
      <c r="C341" s="123" t="s">
        <v>175</v>
      </c>
      <c r="D341" s="40">
        <v>0</v>
      </c>
      <c r="E341" s="40">
        <v>3648</v>
      </c>
      <c r="F341" s="40">
        <v>2688</v>
      </c>
      <c r="G341" s="136">
        <f t="shared" si="12"/>
        <v>0.7368421052631579</v>
      </c>
      <c r="H341" s="136">
        <f t="shared" si="13"/>
        <v>0.0001597411907457792</v>
      </c>
    </row>
    <row r="342" spans="1:8" ht="12.75">
      <c r="A342" s="52">
        <f t="shared" si="19"/>
        <v>280</v>
      </c>
      <c r="B342" s="16">
        <v>4410</v>
      </c>
      <c r="C342" s="123" t="s">
        <v>36</v>
      </c>
      <c r="D342" s="40">
        <v>0</v>
      </c>
      <c r="E342" s="40">
        <v>511</v>
      </c>
      <c r="F342" s="40">
        <v>175</v>
      </c>
      <c r="G342" s="136">
        <f t="shared" si="12"/>
        <v>0.3424657534246575</v>
      </c>
      <c r="H342" s="136">
        <f t="shared" si="13"/>
        <v>1.0399817105845E-05</v>
      </c>
    </row>
    <row r="343" spans="1:8" s="64" customFormat="1" ht="12.75">
      <c r="A343" s="52">
        <f t="shared" si="19"/>
        <v>281</v>
      </c>
      <c r="B343" s="70">
        <v>752</v>
      </c>
      <c r="C343" s="74" t="s">
        <v>333</v>
      </c>
      <c r="D343" s="65">
        <f aca="true" t="shared" si="20" ref="D343:F344">D344</f>
        <v>500</v>
      </c>
      <c r="E343" s="65">
        <f t="shared" si="20"/>
        <v>500</v>
      </c>
      <c r="F343" s="65">
        <f t="shared" si="20"/>
        <v>0</v>
      </c>
      <c r="G343" s="106">
        <f>F343/E343</f>
        <v>0</v>
      </c>
      <c r="H343" s="106">
        <f>F343/F$53</f>
        <v>0</v>
      </c>
    </row>
    <row r="344" spans="1:8" s="67" customFormat="1" ht="12.75">
      <c r="A344" s="52">
        <f t="shared" si="19"/>
        <v>282</v>
      </c>
      <c r="B344" s="69">
        <v>75212</v>
      </c>
      <c r="C344" s="124" t="s">
        <v>334</v>
      </c>
      <c r="D344" s="66">
        <f t="shared" si="20"/>
        <v>500</v>
      </c>
      <c r="E344" s="66">
        <f t="shared" si="20"/>
        <v>500</v>
      </c>
      <c r="F344" s="66">
        <f t="shared" si="20"/>
        <v>0</v>
      </c>
      <c r="G344" s="106">
        <f>F344/E344</f>
        <v>0</v>
      </c>
      <c r="H344" s="106">
        <f>F344/F$53</f>
        <v>0</v>
      </c>
    </row>
    <row r="345" spans="1:8" ht="12.75">
      <c r="A345" s="52">
        <f t="shared" si="19"/>
        <v>283</v>
      </c>
      <c r="B345" s="16">
        <v>4300</v>
      </c>
      <c r="C345" s="123" t="s">
        <v>175</v>
      </c>
      <c r="D345" s="40">
        <v>500</v>
      </c>
      <c r="E345" s="40">
        <v>500</v>
      </c>
      <c r="F345" s="40">
        <v>0</v>
      </c>
      <c r="G345" s="136">
        <f>F345/E345</f>
        <v>0</v>
      </c>
      <c r="H345" s="136">
        <f>F345/F$53</f>
        <v>0</v>
      </c>
    </row>
    <row r="346" spans="1:8" s="64" customFormat="1" ht="12.75">
      <c r="A346" s="52">
        <f t="shared" si="19"/>
        <v>284</v>
      </c>
      <c r="B346" s="70">
        <v>754</v>
      </c>
      <c r="C346" s="74" t="s">
        <v>146</v>
      </c>
      <c r="D346" s="65"/>
      <c r="E346" s="65"/>
      <c r="F346" s="65"/>
      <c r="G346" s="106"/>
      <c r="H346" s="106"/>
    </row>
    <row r="347" spans="1:8" s="64" customFormat="1" ht="12.75">
      <c r="A347" s="52">
        <f t="shared" si="19"/>
        <v>285</v>
      </c>
      <c r="B347" s="71"/>
      <c r="C347" s="74" t="s">
        <v>147</v>
      </c>
      <c r="D347" s="55">
        <f>D348+D352+D356+D371+D378</f>
        <v>392839</v>
      </c>
      <c r="E347" s="55">
        <f>E348+E352+E356+E371+E378</f>
        <v>403289</v>
      </c>
      <c r="F347" s="55">
        <f>F348+F352+F356+F371+F378</f>
        <v>388293</v>
      </c>
      <c r="G347" s="106">
        <f aca="true" t="shared" si="21" ref="G347:G409">F347/E347</f>
        <v>0.9628157475160493</v>
      </c>
      <c r="H347" s="106">
        <f aca="true" t="shared" si="22" ref="H347:H409">F347/F$53</f>
        <v>0.023075292477027845</v>
      </c>
    </row>
    <row r="348" spans="1:8" s="67" customFormat="1" ht="12.75">
      <c r="A348" s="52">
        <f t="shared" si="19"/>
        <v>286</v>
      </c>
      <c r="B348" s="69">
        <v>75405</v>
      </c>
      <c r="C348" s="124" t="s">
        <v>129</v>
      </c>
      <c r="D348" s="66">
        <f>SUM(D350:D351)</f>
        <v>25000</v>
      </c>
      <c r="E348" s="66">
        <f>SUM(E350:E351)</f>
        <v>25000</v>
      </c>
      <c r="F348" s="66">
        <f>SUM(F350:F351)</f>
        <v>25000</v>
      </c>
      <c r="G348" s="106">
        <f t="shared" si="21"/>
        <v>1</v>
      </c>
      <c r="H348" s="106">
        <f t="shared" si="22"/>
        <v>0.0014856881579778571</v>
      </c>
    </row>
    <row r="349" spans="1:8" s="67" customFormat="1" ht="12.75">
      <c r="A349" s="52">
        <f t="shared" si="19"/>
        <v>287</v>
      </c>
      <c r="B349" s="76">
        <v>2950</v>
      </c>
      <c r="C349" s="123" t="s">
        <v>298</v>
      </c>
      <c r="D349" s="66"/>
      <c r="E349" s="66"/>
      <c r="F349" s="66"/>
      <c r="G349" s="106"/>
      <c r="H349" s="106"/>
    </row>
    <row r="350" spans="1:8" s="67" customFormat="1" ht="12.75">
      <c r="A350" s="52">
        <f t="shared" si="19"/>
        <v>288</v>
      </c>
      <c r="B350" s="76"/>
      <c r="C350" s="123" t="s">
        <v>335</v>
      </c>
      <c r="D350" s="78">
        <f>30000-5000</f>
        <v>25000</v>
      </c>
      <c r="E350" s="78">
        <v>0</v>
      </c>
      <c r="F350" s="78">
        <v>0</v>
      </c>
      <c r="G350" s="136"/>
      <c r="H350" s="136">
        <f>F350/F$53</f>
        <v>0</v>
      </c>
    </row>
    <row r="351" spans="1:8" s="67" customFormat="1" ht="12.75">
      <c r="A351" s="52">
        <f t="shared" si="19"/>
        <v>289</v>
      </c>
      <c r="B351" s="76">
        <v>3000</v>
      </c>
      <c r="C351" s="123" t="s">
        <v>385</v>
      </c>
      <c r="D351" s="78">
        <v>0</v>
      </c>
      <c r="E351" s="78">
        <v>25000</v>
      </c>
      <c r="F351" s="78">
        <v>25000</v>
      </c>
      <c r="G351" s="136">
        <f>F351/E351</f>
        <v>1</v>
      </c>
      <c r="H351" s="136">
        <f>F351/F$53</f>
        <v>0.0014856881579778571</v>
      </c>
    </row>
    <row r="352" spans="1:8" s="67" customFormat="1" ht="12.75">
      <c r="A352" s="52">
        <f t="shared" si="19"/>
        <v>290</v>
      </c>
      <c r="B352" s="69">
        <v>75411</v>
      </c>
      <c r="C352" s="132" t="s">
        <v>415</v>
      </c>
      <c r="D352" s="66">
        <f>D355</f>
        <v>25000</v>
      </c>
      <c r="E352" s="66">
        <f>E355</f>
        <v>25000</v>
      </c>
      <c r="F352" s="66">
        <f>F355</f>
        <v>25000</v>
      </c>
      <c r="G352" s="106">
        <f>F352/E352</f>
        <v>1</v>
      </c>
      <c r="H352" s="106">
        <f>F352/F$53</f>
        <v>0.0014856881579778571</v>
      </c>
    </row>
    <row r="353" spans="1:8" ht="12.75">
      <c r="A353" s="52">
        <f t="shared" si="19"/>
        <v>291</v>
      </c>
      <c r="B353" s="76">
        <v>6620</v>
      </c>
      <c r="C353" s="123" t="s">
        <v>336</v>
      </c>
      <c r="D353" s="40"/>
      <c r="E353" s="40"/>
      <c r="F353" s="40"/>
      <c r="G353" s="106"/>
      <c r="H353" s="106"/>
    </row>
    <row r="354" spans="1:8" ht="12.75">
      <c r="A354" s="52">
        <f t="shared" si="19"/>
        <v>292</v>
      </c>
      <c r="B354" s="76"/>
      <c r="C354" s="123" t="s">
        <v>338</v>
      </c>
      <c r="D354" s="40"/>
      <c r="E354" s="40"/>
      <c r="F354" s="40"/>
      <c r="G354" s="106"/>
      <c r="H354" s="106"/>
    </row>
    <row r="355" spans="1:8" ht="12.75">
      <c r="A355" s="52">
        <f t="shared" si="19"/>
        <v>293</v>
      </c>
      <c r="B355" s="76"/>
      <c r="C355" s="123" t="s">
        <v>337</v>
      </c>
      <c r="D355" s="40">
        <v>25000</v>
      </c>
      <c r="E355" s="40">
        <v>25000</v>
      </c>
      <c r="F355" s="40">
        <v>25000</v>
      </c>
      <c r="G355" s="136">
        <f>F355/E355</f>
        <v>1</v>
      </c>
      <c r="H355" s="136">
        <f>F355/F$53</f>
        <v>0.0014856881579778571</v>
      </c>
    </row>
    <row r="356" spans="1:8" s="67" customFormat="1" ht="12.75">
      <c r="A356" s="52">
        <f t="shared" si="19"/>
        <v>294</v>
      </c>
      <c r="B356" s="69">
        <v>75412</v>
      </c>
      <c r="C356" s="124" t="s">
        <v>33</v>
      </c>
      <c r="D356" s="59">
        <f>SUM(D357:D370)</f>
        <v>50691</v>
      </c>
      <c r="E356" s="59">
        <f>SUM(E357:E370)</f>
        <v>57656</v>
      </c>
      <c r="F356" s="59">
        <f>SUM(F357:F370)</f>
        <v>48882</v>
      </c>
      <c r="G356" s="106">
        <f t="shared" si="21"/>
        <v>0.8478215623699181</v>
      </c>
      <c r="H356" s="106">
        <f t="shared" si="22"/>
        <v>0.0029049363415309445</v>
      </c>
    </row>
    <row r="357" spans="1:8" ht="12.75">
      <c r="A357" s="52">
        <f t="shared" si="19"/>
        <v>295</v>
      </c>
      <c r="B357" s="5">
        <v>3020</v>
      </c>
      <c r="C357" s="73" t="s">
        <v>185</v>
      </c>
      <c r="D357" s="40">
        <v>3000</v>
      </c>
      <c r="E357" s="40">
        <v>3000</v>
      </c>
      <c r="F357" s="40">
        <v>2791</v>
      </c>
      <c r="G357" s="136">
        <f t="shared" si="21"/>
        <v>0.9303333333333333</v>
      </c>
      <c r="H357" s="136">
        <f t="shared" si="22"/>
        <v>0.00016586222595664797</v>
      </c>
    </row>
    <row r="358" spans="1:8" s="23" customFormat="1" ht="12.75">
      <c r="A358" s="52">
        <f t="shared" si="19"/>
        <v>296</v>
      </c>
      <c r="B358" s="15">
        <v>4010</v>
      </c>
      <c r="C358" s="73" t="s">
        <v>34</v>
      </c>
      <c r="D358" s="40">
        <v>7526</v>
      </c>
      <c r="E358" s="40">
        <v>6726</v>
      </c>
      <c r="F358" s="40">
        <v>5801</v>
      </c>
      <c r="G358" s="136">
        <f t="shared" si="21"/>
        <v>0.8624739815640797</v>
      </c>
      <c r="H358" s="136">
        <f t="shared" si="22"/>
        <v>0.000344739080177182</v>
      </c>
    </row>
    <row r="359" spans="1:8" s="23" customFormat="1" ht="12.75">
      <c r="A359" s="52">
        <f t="shared" si="19"/>
        <v>297</v>
      </c>
      <c r="B359" s="15">
        <v>4040</v>
      </c>
      <c r="C359" s="73" t="s">
        <v>35</v>
      </c>
      <c r="D359" s="40">
        <v>1000</v>
      </c>
      <c r="E359" s="40">
        <v>582</v>
      </c>
      <c r="F359" s="40">
        <v>582</v>
      </c>
      <c r="G359" s="136">
        <f t="shared" si="21"/>
        <v>1</v>
      </c>
      <c r="H359" s="136">
        <f t="shared" si="22"/>
        <v>3.458682031772452E-05</v>
      </c>
    </row>
    <row r="360" spans="1:8" ht="12.75">
      <c r="A360" s="52">
        <f t="shared" si="19"/>
        <v>298</v>
      </c>
      <c r="B360" s="5">
        <v>4110</v>
      </c>
      <c r="C360" s="73" t="s">
        <v>39</v>
      </c>
      <c r="D360" s="40">
        <v>1487</v>
      </c>
      <c r="E360" s="40">
        <v>1427</v>
      </c>
      <c r="F360" s="40">
        <v>1182</v>
      </c>
      <c r="G360" s="136">
        <f t="shared" si="21"/>
        <v>0.8283111422564822</v>
      </c>
      <c r="H360" s="136">
        <f t="shared" si="22"/>
        <v>7.024333610919309E-05</v>
      </c>
    </row>
    <row r="361" spans="1:8" ht="12.75">
      <c r="A361" s="52">
        <f t="shared" si="19"/>
        <v>299</v>
      </c>
      <c r="B361" s="5">
        <v>4120</v>
      </c>
      <c r="C361" s="73" t="s">
        <v>40</v>
      </c>
      <c r="D361" s="40">
        <v>248</v>
      </c>
      <c r="E361" s="40">
        <v>248</v>
      </c>
      <c r="F361" s="40">
        <v>168</v>
      </c>
      <c r="G361" s="136">
        <f t="shared" si="21"/>
        <v>0.6774193548387096</v>
      </c>
      <c r="H361" s="136">
        <f t="shared" si="22"/>
        <v>9.9838244216112E-06</v>
      </c>
    </row>
    <row r="362" spans="1:8" ht="12.75">
      <c r="A362" s="52">
        <f t="shared" si="19"/>
        <v>300</v>
      </c>
      <c r="B362" s="5">
        <v>4140</v>
      </c>
      <c r="C362" s="73" t="s">
        <v>210</v>
      </c>
      <c r="D362" s="40">
        <v>120</v>
      </c>
      <c r="E362" s="40">
        <v>180</v>
      </c>
      <c r="F362" s="40">
        <v>167</v>
      </c>
      <c r="G362" s="136">
        <f t="shared" si="21"/>
        <v>0.9277777777777778</v>
      </c>
      <c r="H362" s="136">
        <f t="shared" si="22"/>
        <v>9.924396895292085E-06</v>
      </c>
    </row>
    <row r="363" spans="1:8" ht="12.75">
      <c r="A363" s="52">
        <f t="shared" si="19"/>
        <v>301</v>
      </c>
      <c r="B363" s="5">
        <v>4170</v>
      </c>
      <c r="C363" s="73" t="s">
        <v>327</v>
      </c>
      <c r="D363" s="40">
        <v>0</v>
      </c>
      <c r="E363" s="40">
        <v>900</v>
      </c>
      <c r="F363" s="40">
        <v>900</v>
      </c>
      <c r="G363" s="136">
        <f>F363/E363</f>
        <v>1</v>
      </c>
      <c r="H363" s="136">
        <f>F363/F$53</f>
        <v>5.348477368720286E-05</v>
      </c>
    </row>
    <row r="364" spans="1:8" ht="12.75">
      <c r="A364" s="52">
        <f t="shared" si="19"/>
        <v>302</v>
      </c>
      <c r="B364" s="5">
        <v>4210</v>
      </c>
      <c r="C364" s="73" t="s">
        <v>177</v>
      </c>
      <c r="D364" s="40">
        <v>8000</v>
      </c>
      <c r="E364" s="40">
        <v>11560</v>
      </c>
      <c r="F364" s="40">
        <v>10659</v>
      </c>
      <c r="G364" s="136">
        <f t="shared" si="21"/>
        <v>0.9220588235294118</v>
      </c>
      <c r="H364" s="136">
        <f t="shared" si="22"/>
        <v>0.0006334380030354391</v>
      </c>
    </row>
    <row r="365" spans="1:8" ht="12.75">
      <c r="A365" s="52">
        <f t="shared" si="19"/>
        <v>303</v>
      </c>
      <c r="B365" s="5">
        <v>4260</v>
      </c>
      <c r="C365" s="73" t="s">
        <v>181</v>
      </c>
      <c r="D365" s="40">
        <v>6000</v>
      </c>
      <c r="E365" s="40">
        <v>6000</v>
      </c>
      <c r="F365" s="40">
        <v>4515</v>
      </c>
      <c r="G365" s="136">
        <f t="shared" si="21"/>
        <v>0.7525</v>
      </c>
      <c r="H365" s="136">
        <f t="shared" si="22"/>
        <v>0.00026831528133080103</v>
      </c>
    </row>
    <row r="366" spans="1:8" ht="12.75">
      <c r="A366" s="52">
        <f t="shared" si="19"/>
        <v>304</v>
      </c>
      <c r="B366" s="5">
        <v>4270</v>
      </c>
      <c r="C366" s="73" t="s">
        <v>176</v>
      </c>
      <c r="D366" s="40">
        <v>3000</v>
      </c>
      <c r="E366" s="40">
        <v>3000</v>
      </c>
      <c r="F366" s="40">
        <v>0</v>
      </c>
      <c r="G366" s="136">
        <f t="shared" si="21"/>
        <v>0</v>
      </c>
      <c r="H366" s="136">
        <f t="shared" si="22"/>
        <v>0</v>
      </c>
    </row>
    <row r="367" spans="1:8" ht="12.75" customHeight="1">
      <c r="A367" s="52">
        <f t="shared" si="19"/>
        <v>305</v>
      </c>
      <c r="B367" s="5">
        <v>4300</v>
      </c>
      <c r="C367" s="73" t="s">
        <v>175</v>
      </c>
      <c r="D367" s="40">
        <f>9000-1500</f>
        <v>7500</v>
      </c>
      <c r="E367" s="40">
        <v>10500</v>
      </c>
      <c r="F367" s="40">
        <v>9244</v>
      </c>
      <c r="G367" s="136">
        <f t="shared" si="21"/>
        <v>0.8803809523809524</v>
      </c>
      <c r="H367" s="136">
        <f t="shared" si="22"/>
        <v>0.0005493480532938925</v>
      </c>
    </row>
    <row r="368" spans="1:8" ht="12.75">
      <c r="A368" s="52">
        <f t="shared" si="19"/>
        <v>306</v>
      </c>
      <c r="B368" s="5">
        <v>4410</v>
      </c>
      <c r="C368" s="73" t="s">
        <v>36</v>
      </c>
      <c r="D368" s="40">
        <v>100</v>
      </c>
      <c r="E368" s="40">
        <v>100</v>
      </c>
      <c r="F368" s="40">
        <v>15</v>
      </c>
      <c r="G368" s="136">
        <f t="shared" si="21"/>
        <v>0.15</v>
      </c>
      <c r="H368" s="136">
        <f t="shared" si="22"/>
        <v>8.914128947867143E-07</v>
      </c>
    </row>
    <row r="369" spans="1:8" ht="12.75">
      <c r="A369" s="52">
        <f t="shared" si="19"/>
        <v>307</v>
      </c>
      <c r="B369" s="5">
        <v>4430</v>
      </c>
      <c r="C369" s="73" t="s">
        <v>38</v>
      </c>
      <c r="D369" s="40">
        <v>12000</v>
      </c>
      <c r="E369" s="40">
        <v>12700</v>
      </c>
      <c r="F369" s="40">
        <v>12125</v>
      </c>
      <c r="G369" s="136">
        <f t="shared" si="21"/>
        <v>0.9547244094488189</v>
      </c>
      <c r="H369" s="136">
        <f t="shared" si="22"/>
        <v>0.0007205587566192608</v>
      </c>
    </row>
    <row r="370" spans="1:8" ht="12.75">
      <c r="A370" s="52">
        <f t="shared" si="19"/>
        <v>308</v>
      </c>
      <c r="B370" s="5">
        <v>4440</v>
      </c>
      <c r="C370" s="73" t="s">
        <v>41</v>
      </c>
      <c r="D370" s="40">
        <v>710</v>
      </c>
      <c r="E370" s="40">
        <v>733</v>
      </c>
      <c r="F370" s="40">
        <v>733</v>
      </c>
      <c r="G370" s="136">
        <f t="shared" si="21"/>
        <v>1</v>
      </c>
      <c r="H370" s="136">
        <f t="shared" si="22"/>
        <v>4.356037679191077E-05</v>
      </c>
    </row>
    <row r="371" spans="1:8" s="67" customFormat="1" ht="12.75">
      <c r="A371" s="52">
        <f t="shared" si="19"/>
        <v>309</v>
      </c>
      <c r="B371" s="69">
        <v>75414</v>
      </c>
      <c r="C371" s="124" t="s">
        <v>148</v>
      </c>
      <c r="D371" s="59">
        <f>SUM(D372:D377)</f>
        <v>3650</v>
      </c>
      <c r="E371" s="59">
        <f>SUM(E372:E377)</f>
        <v>3650</v>
      </c>
      <c r="F371" s="59">
        <f>SUM(F372:F377)</f>
        <v>3277</v>
      </c>
      <c r="G371" s="106">
        <f t="shared" si="21"/>
        <v>0.8978082191780822</v>
      </c>
      <c r="H371" s="106">
        <f t="shared" si="22"/>
        <v>0.00019474400374773753</v>
      </c>
    </row>
    <row r="372" spans="1:8" s="67" customFormat="1" ht="12.75">
      <c r="A372" s="52">
        <f t="shared" si="19"/>
        <v>310</v>
      </c>
      <c r="B372" s="5">
        <v>4110</v>
      </c>
      <c r="C372" s="73" t="s">
        <v>39</v>
      </c>
      <c r="D372" s="78">
        <v>0</v>
      </c>
      <c r="E372" s="78">
        <v>259</v>
      </c>
      <c r="F372" s="78">
        <v>258</v>
      </c>
      <c r="G372" s="136">
        <f>F372/E372</f>
        <v>0.9961389961389961</v>
      </c>
      <c r="H372" s="136">
        <f>F372/F$53</f>
        <v>1.5332301790331486E-05</v>
      </c>
    </row>
    <row r="373" spans="1:8" s="67" customFormat="1" ht="12.75">
      <c r="A373" s="52">
        <f t="shared" si="19"/>
        <v>311</v>
      </c>
      <c r="B373" s="5">
        <v>4120</v>
      </c>
      <c r="C373" s="73" t="s">
        <v>40</v>
      </c>
      <c r="D373" s="78">
        <v>0</v>
      </c>
      <c r="E373" s="78">
        <v>37</v>
      </c>
      <c r="F373" s="78">
        <v>37</v>
      </c>
      <c r="G373" s="136">
        <f>F373/E373</f>
        <v>1</v>
      </c>
      <c r="H373" s="136">
        <f>F373/F$53</f>
        <v>2.1988184738072288E-06</v>
      </c>
    </row>
    <row r="374" spans="1:8" s="67" customFormat="1" ht="12.75">
      <c r="A374" s="52">
        <f t="shared" si="19"/>
        <v>312</v>
      </c>
      <c r="B374" s="5">
        <v>4170</v>
      </c>
      <c r="C374" s="73" t="s">
        <v>327</v>
      </c>
      <c r="D374" s="78">
        <v>0</v>
      </c>
      <c r="E374" s="78">
        <v>1500</v>
      </c>
      <c r="F374" s="78">
        <v>1500</v>
      </c>
      <c r="G374" s="136">
        <f>F374/E374</f>
        <v>1</v>
      </c>
      <c r="H374" s="136">
        <f>F374/F$53</f>
        <v>8.914128947867143E-05</v>
      </c>
    </row>
    <row r="375" spans="1:8" s="35" customFormat="1" ht="14.25">
      <c r="A375" s="52">
        <f t="shared" si="19"/>
        <v>313</v>
      </c>
      <c r="B375" s="16">
        <v>4210</v>
      </c>
      <c r="C375" s="123" t="s">
        <v>177</v>
      </c>
      <c r="D375" s="40">
        <v>1700</v>
      </c>
      <c r="E375" s="40">
        <v>564</v>
      </c>
      <c r="F375" s="40">
        <v>293</v>
      </c>
      <c r="G375" s="136">
        <f t="shared" si="21"/>
        <v>0.5195035460992907</v>
      </c>
      <c r="H375" s="136">
        <f t="shared" si="22"/>
        <v>1.7412265211500485E-05</v>
      </c>
    </row>
    <row r="376" spans="1:8" s="35" customFormat="1" ht="14.25">
      <c r="A376" s="52">
        <f t="shared" si="19"/>
        <v>314</v>
      </c>
      <c r="B376" s="16">
        <v>4260</v>
      </c>
      <c r="C376" s="123" t="s">
        <v>181</v>
      </c>
      <c r="D376" s="40">
        <v>350</v>
      </c>
      <c r="E376" s="40">
        <v>350</v>
      </c>
      <c r="F376" s="40">
        <v>253</v>
      </c>
      <c r="G376" s="136">
        <f t="shared" si="21"/>
        <v>0.7228571428571429</v>
      </c>
      <c r="H376" s="136">
        <f t="shared" si="22"/>
        <v>1.5035164158735915E-05</v>
      </c>
    </row>
    <row r="377" spans="1:8" s="35" customFormat="1" ht="14.25">
      <c r="A377" s="52">
        <f t="shared" si="19"/>
        <v>315</v>
      </c>
      <c r="B377" s="16">
        <v>4300</v>
      </c>
      <c r="C377" s="123" t="s">
        <v>175</v>
      </c>
      <c r="D377" s="40">
        <v>1600</v>
      </c>
      <c r="E377" s="40">
        <v>940</v>
      </c>
      <c r="F377" s="40">
        <v>936</v>
      </c>
      <c r="G377" s="136">
        <f t="shared" si="21"/>
        <v>0.9957446808510638</v>
      </c>
      <c r="H377" s="136">
        <f t="shared" si="22"/>
        <v>5.562416463469097E-05</v>
      </c>
    </row>
    <row r="378" spans="1:8" s="67" customFormat="1" ht="12.75">
      <c r="A378" s="52">
        <f t="shared" si="19"/>
        <v>316</v>
      </c>
      <c r="B378" s="69">
        <v>75416</v>
      </c>
      <c r="C378" s="124" t="s">
        <v>127</v>
      </c>
      <c r="D378" s="59">
        <f>D379+D383+D384+D385+D386+D387+D388+D392+D393+D394+D395</f>
        <v>288498</v>
      </c>
      <c r="E378" s="59">
        <f>E379+E383+E384+E385+E386+E387+E388+E392+E393+E394+E395</f>
        <v>291983</v>
      </c>
      <c r="F378" s="59">
        <f>F379+F383+F384+F385+F386+F387+F388+F392+F393+F394+F395</f>
        <v>286134</v>
      </c>
      <c r="G378" s="106">
        <f t="shared" si="21"/>
        <v>0.9799680118363056</v>
      </c>
      <c r="H378" s="106">
        <f t="shared" si="22"/>
        <v>0.017004235815793446</v>
      </c>
    </row>
    <row r="379" spans="1:8" ht="12.75">
      <c r="A379" s="52">
        <f t="shared" si="19"/>
        <v>317</v>
      </c>
      <c r="B379" s="16">
        <v>3020</v>
      </c>
      <c r="C379" s="123" t="s">
        <v>122</v>
      </c>
      <c r="D379" s="39">
        <f>SUM(D381:D382)</f>
        <v>2500</v>
      </c>
      <c r="E379" s="39">
        <f>SUM(E381:E382)</f>
        <v>2500</v>
      </c>
      <c r="F379" s="39">
        <f>SUM(F381:F382)</f>
        <v>1672</v>
      </c>
      <c r="G379" s="136">
        <f t="shared" si="21"/>
        <v>0.6688</v>
      </c>
      <c r="H379" s="136">
        <f t="shared" si="22"/>
        <v>9.936282400555909E-05</v>
      </c>
    </row>
    <row r="380" spans="1:8" ht="12.75">
      <c r="A380" s="52">
        <f t="shared" si="19"/>
        <v>318</v>
      </c>
      <c r="B380" s="16"/>
      <c r="C380" s="123" t="s">
        <v>14</v>
      </c>
      <c r="D380" s="40"/>
      <c r="E380" s="40"/>
      <c r="F380" s="40"/>
      <c r="G380" s="136"/>
      <c r="H380" s="136"/>
    </row>
    <row r="381" spans="1:8" ht="12.75">
      <c r="A381" s="52">
        <f t="shared" si="19"/>
        <v>319</v>
      </c>
      <c r="B381" s="16"/>
      <c r="C381" s="123" t="s">
        <v>123</v>
      </c>
      <c r="D381" s="40">
        <v>0</v>
      </c>
      <c r="E381" s="40">
        <v>0</v>
      </c>
      <c r="F381" s="40">
        <v>0</v>
      </c>
      <c r="G381" s="136"/>
      <c r="H381" s="136"/>
    </row>
    <row r="382" spans="1:8" ht="12.75">
      <c r="A382" s="52">
        <f t="shared" si="19"/>
        <v>320</v>
      </c>
      <c r="B382" s="16"/>
      <c r="C382" s="123" t="s">
        <v>124</v>
      </c>
      <c r="D382" s="40">
        <v>2500</v>
      </c>
      <c r="E382" s="40">
        <v>2500</v>
      </c>
      <c r="F382" s="40">
        <v>1672</v>
      </c>
      <c r="G382" s="136">
        <f t="shared" si="21"/>
        <v>0.6688</v>
      </c>
      <c r="H382" s="136">
        <f t="shared" si="22"/>
        <v>9.936282400555909E-05</v>
      </c>
    </row>
    <row r="383" spans="1:8" ht="12.75">
      <c r="A383" s="52">
        <f t="shared" si="19"/>
        <v>321</v>
      </c>
      <c r="B383" s="16">
        <v>4010</v>
      </c>
      <c r="C383" s="123" t="s">
        <v>87</v>
      </c>
      <c r="D383" s="40">
        <v>206993</v>
      </c>
      <c r="E383" s="40">
        <v>207993</v>
      </c>
      <c r="F383" s="40">
        <v>205925</v>
      </c>
      <c r="G383" s="136">
        <f t="shared" si="21"/>
        <v>0.990057357699538</v>
      </c>
      <c r="H383" s="136">
        <f t="shared" si="22"/>
        <v>0.012237613357263609</v>
      </c>
    </row>
    <row r="384" spans="1:8" ht="12.75">
      <c r="A384" s="52">
        <f t="shared" si="19"/>
        <v>322</v>
      </c>
      <c r="B384" s="16">
        <v>4040</v>
      </c>
      <c r="C384" s="123" t="s">
        <v>35</v>
      </c>
      <c r="D384" s="40">
        <v>15100</v>
      </c>
      <c r="E384" s="40">
        <v>15100</v>
      </c>
      <c r="F384" s="40">
        <v>15086</v>
      </c>
      <c r="G384" s="136">
        <f t="shared" si="21"/>
        <v>0.9990728476821192</v>
      </c>
      <c r="H384" s="136">
        <f t="shared" si="22"/>
        <v>0.0008965236620501582</v>
      </c>
    </row>
    <row r="385" spans="1:8" ht="12.75">
      <c r="A385" s="52">
        <f t="shared" si="19"/>
        <v>323</v>
      </c>
      <c r="B385" s="16">
        <v>4110</v>
      </c>
      <c r="C385" s="123" t="s">
        <v>84</v>
      </c>
      <c r="D385" s="40">
        <v>38154</v>
      </c>
      <c r="E385" s="40">
        <v>39154</v>
      </c>
      <c r="F385" s="40">
        <v>38802</v>
      </c>
      <c r="G385" s="136">
        <f t="shared" si="21"/>
        <v>0.9910098585074322</v>
      </c>
      <c r="H385" s="136">
        <f t="shared" si="22"/>
        <v>0.0023059068762342726</v>
      </c>
    </row>
    <row r="386" spans="1:8" ht="12.75" customHeight="1">
      <c r="A386" s="52">
        <f t="shared" si="19"/>
        <v>324</v>
      </c>
      <c r="B386" s="16">
        <v>4120</v>
      </c>
      <c r="C386" s="123" t="s">
        <v>85</v>
      </c>
      <c r="D386" s="40">
        <v>5451</v>
      </c>
      <c r="E386" s="40">
        <v>5601</v>
      </c>
      <c r="F386" s="40">
        <v>5517</v>
      </c>
      <c r="G386" s="136">
        <f t="shared" si="21"/>
        <v>0.9850026780931976</v>
      </c>
      <c r="H386" s="136">
        <f t="shared" si="22"/>
        <v>0.0003278616627025535</v>
      </c>
    </row>
    <row r="387" spans="1:8" ht="12.75" customHeight="1">
      <c r="A387" s="52">
        <f t="shared" si="19"/>
        <v>325</v>
      </c>
      <c r="B387" s="16">
        <v>4140</v>
      </c>
      <c r="C387" s="123" t="s">
        <v>210</v>
      </c>
      <c r="D387" s="40">
        <v>1200</v>
      </c>
      <c r="E387" s="40">
        <v>2200</v>
      </c>
      <c r="F387" s="40">
        <v>1958</v>
      </c>
      <c r="G387" s="136">
        <f t="shared" si="21"/>
        <v>0.89</v>
      </c>
      <c r="H387" s="136">
        <f t="shared" si="22"/>
        <v>0.00011635909653282578</v>
      </c>
    </row>
    <row r="388" spans="1:8" ht="12.75">
      <c r="A388" s="52">
        <f t="shared" si="19"/>
        <v>326</v>
      </c>
      <c r="B388" s="16">
        <v>4210</v>
      </c>
      <c r="C388" s="123" t="s">
        <v>177</v>
      </c>
      <c r="D388" s="45">
        <f>SUM(D390:D391)</f>
        <v>8000</v>
      </c>
      <c r="E388" s="45">
        <f>SUM(E390:E391)</f>
        <v>7535</v>
      </c>
      <c r="F388" s="45">
        <f>SUM(F390:F391)</f>
        <v>5700</v>
      </c>
      <c r="G388" s="136">
        <f t="shared" si="21"/>
        <v>0.7564698075646981</v>
      </c>
      <c r="H388" s="136">
        <f t="shared" si="22"/>
        <v>0.0003387369000189514</v>
      </c>
    </row>
    <row r="389" spans="1:8" ht="12.75">
      <c r="A389" s="52">
        <f t="shared" si="19"/>
        <v>327</v>
      </c>
      <c r="B389" s="16"/>
      <c r="C389" s="123" t="s">
        <v>14</v>
      </c>
      <c r="D389" s="40"/>
      <c r="E389" s="40"/>
      <c r="F389" s="40"/>
      <c r="G389" s="136"/>
      <c r="H389" s="136"/>
    </row>
    <row r="390" spans="1:8" ht="12.75">
      <c r="A390" s="52">
        <f t="shared" si="19"/>
        <v>328</v>
      </c>
      <c r="B390" s="16"/>
      <c r="C390" s="123" t="s">
        <v>125</v>
      </c>
      <c r="D390" s="40">
        <v>5000</v>
      </c>
      <c r="E390" s="40">
        <v>3772</v>
      </c>
      <c r="F390" s="40">
        <v>3047</v>
      </c>
      <c r="G390" s="136">
        <f t="shared" si="21"/>
        <v>0.8077942735949099</v>
      </c>
      <c r="H390" s="136">
        <f t="shared" si="22"/>
        <v>0.00018107567269434123</v>
      </c>
    </row>
    <row r="391" spans="1:8" ht="12.75">
      <c r="A391" s="52">
        <f t="shared" si="19"/>
        <v>329</v>
      </c>
      <c r="B391" s="16"/>
      <c r="C391" s="123" t="s">
        <v>126</v>
      </c>
      <c r="D391" s="40">
        <v>3000</v>
      </c>
      <c r="E391" s="40">
        <v>3763</v>
      </c>
      <c r="F391" s="40">
        <v>2653</v>
      </c>
      <c r="G391" s="136">
        <f t="shared" si="21"/>
        <v>0.7050225883603508</v>
      </c>
      <c r="H391" s="136">
        <f t="shared" si="22"/>
        <v>0.0001576612273246102</v>
      </c>
    </row>
    <row r="392" spans="1:8" ht="12.75">
      <c r="A392" s="52">
        <f t="shared" si="19"/>
        <v>330</v>
      </c>
      <c r="B392" s="16">
        <v>4300</v>
      </c>
      <c r="C392" s="123" t="s">
        <v>175</v>
      </c>
      <c r="D392" s="40">
        <v>4000</v>
      </c>
      <c r="E392" s="40">
        <v>2250</v>
      </c>
      <c r="F392" s="40">
        <v>2232</v>
      </c>
      <c r="G392" s="136">
        <f t="shared" si="21"/>
        <v>0.992</v>
      </c>
      <c r="H392" s="136">
        <f t="shared" si="22"/>
        <v>0.00013264223874426308</v>
      </c>
    </row>
    <row r="393" spans="1:8" ht="12.75">
      <c r="A393" s="52">
        <f t="shared" si="19"/>
        <v>331</v>
      </c>
      <c r="B393" s="16">
        <v>4410</v>
      </c>
      <c r="C393" s="123" t="s">
        <v>83</v>
      </c>
      <c r="D393" s="93">
        <v>1000</v>
      </c>
      <c r="E393" s="93">
        <v>1890</v>
      </c>
      <c r="F393" s="93">
        <v>1482</v>
      </c>
      <c r="G393" s="136">
        <f t="shared" si="21"/>
        <v>0.7841269841269841</v>
      </c>
      <c r="H393" s="136">
        <f t="shared" si="22"/>
        <v>8.807159400492738E-05</v>
      </c>
    </row>
    <row r="394" spans="1:8" ht="12.75">
      <c r="A394" s="52">
        <f t="shared" si="19"/>
        <v>332</v>
      </c>
      <c r="B394" s="16">
        <v>4430</v>
      </c>
      <c r="C394" s="123" t="s">
        <v>115</v>
      </c>
      <c r="D394" s="40">
        <v>2500</v>
      </c>
      <c r="E394" s="40">
        <v>3360</v>
      </c>
      <c r="F394" s="40">
        <v>3360</v>
      </c>
      <c r="G394" s="136">
        <f t="shared" si="21"/>
        <v>1</v>
      </c>
      <c r="H394" s="136">
        <f t="shared" si="22"/>
        <v>0.000199676488432224</v>
      </c>
    </row>
    <row r="395" spans="1:8" ht="12.75">
      <c r="A395" s="52">
        <f t="shared" si="19"/>
        <v>333</v>
      </c>
      <c r="B395" s="16">
        <v>4440</v>
      </c>
      <c r="C395" s="123" t="s">
        <v>128</v>
      </c>
      <c r="D395" s="40">
        <v>3600</v>
      </c>
      <c r="E395" s="40">
        <v>4400</v>
      </c>
      <c r="F395" s="40">
        <v>4400</v>
      </c>
      <c r="G395" s="136">
        <f t="shared" si="21"/>
        <v>1</v>
      </c>
      <c r="H395" s="136">
        <f t="shared" si="22"/>
        <v>0.00026148111580410284</v>
      </c>
    </row>
    <row r="396" spans="1:8" s="64" customFormat="1" ht="12.75">
      <c r="A396" s="52">
        <f t="shared" si="19"/>
        <v>334</v>
      </c>
      <c r="B396" s="70">
        <v>757</v>
      </c>
      <c r="C396" s="74" t="s">
        <v>149</v>
      </c>
      <c r="D396" s="55">
        <f>D398</f>
        <v>568200</v>
      </c>
      <c r="E396" s="55">
        <f>E398</f>
        <v>272743</v>
      </c>
      <c r="F396" s="55">
        <f>F398</f>
        <v>261819</v>
      </c>
      <c r="G396" s="106">
        <f t="shared" si="21"/>
        <v>0.9599476430192525</v>
      </c>
      <c r="H396" s="106">
        <f t="shared" si="22"/>
        <v>0.015559255513344184</v>
      </c>
    </row>
    <row r="397" spans="1:8" s="67" customFormat="1" ht="12.75">
      <c r="A397" s="52">
        <f aca="true" t="shared" si="23" ref="A397:A460">A396+1</f>
        <v>335</v>
      </c>
      <c r="B397" s="69">
        <v>75702</v>
      </c>
      <c r="C397" s="124" t="s">
        <v>150</v>
      </c>
      <c r="D397" s="66"/>
      <c r="E397" s="66"/>
      <c r="F397" s="66"/>
      <c r="G397" s="106"/>
      <c r="H397" s="106"/>
    </row>
    <row r="398" spans="1:8" s="64" customFormat="1" ht="12.75">
      <c r="A398" s="52">
        <f t="shared" si="23"/>
        <v>336</v>
      </c>
      <c r="B398" s="70"/>
      <c r="C398" s="124" t="s">
        <v>151</v>
      </c>
      <c r="D398" s="59">
        <f>D399+D404</f>
        <v>568200</v>
      </c>
      <c r="E398" s="59">
        <f>E399+E404</f>
        <v>272743</v>
      </c>
      <c r="F398" s="59">
        <f>F399+F404</f>
        <v>261819</v>
      </c>
      <c r="G398" s="106">
        <f t="shared" si="21"/>
        <v>0.9599476430192525</v>
      </c>
      <c r="H398" s="106">
        <f t="shared" si="22"/>
        <v>0.015559255513344184</v>
      </c>
    </row>
    <row r="399" spans="1:8" ht="12.75">
      <c r="A399" s="52">
        <f t="shared" si="23"/>
        <v>337</v>
      </c>
      <c r="B399" s="5">
        <v>4300</v>
      </c>
      <c r="C399" s="73" t="s">
        <v>175</v>
      </c>
      <c r="D399" s="41">
        <f>SUM(D401:D402)</f>
        <v>4100</v>
      </c>
      <c r="E399" s="41">
        <f>SUM(E401:E402)</f>
        <v>2100</v>
      </c>
      <c r="F399" s="41">
        <f>SUM(F401:F402)</f>
        <v>2055</v>
      </c>
      <c r="G399" s="136">
        <f t="shared" si="21"/>
        <v>0.9785714285714285</v>
      </c>
      <c r="H399" s="136">
        <f t="shared" si="22"/>
        <v>0.00012212356658577986</v>
      </c>
    </row>
    <row r="400" spans="1:8" ht="12.75">
      <c r="A400" s="52">
        <f t="shared" si="23"/>
        <v>338</v>
      </c>
      <c r="B400" s="5"/>
      <c r="C400" s="73" t="s">
        <v>30</v>
      </c>
      <c r="D400" s="40"/>
      <c r="E400" s="40"/>
      <c r="F400" s="40"/>
      <c r="G400" s="136"/>
      <c r="H400" s="136"/>
    </row>
    <row r="401" spans="1:8" ht="12.75">
      <c r="A401" s="52">
        <f t="shared" si="23"/>
        <v>339</v>
      </c>
      <c r="B401" s="5"/>
      <c r="C401" s="73" t="s">
        <v>31</v>
      </c>
      <c r="D401" s="40">
        <v>2100</v>
      </c>
      <c r="E401" s="40">
        <v>100</v>
      </c>
      <c r="F401" s="40">
        <v>55</v>
      </c>
      <c r="G401" s="136">
        <f t="shared" si="21"/>
        <v>0.55</v>
      </c>
      <c r="H401" s="136">
        <f t="shared" si="22"/>
        <v>3.268513947551286E-06</v>
      </c>
    </row>
    <row r="402" spans="1:8" ht="12.75">
      <c r="A402" s="52">
        <f t="shared" si="23"/>
        <v>340</v>
      </c>
      <c r="B402" s="5"/>
      <c r="C402" s="73" t="s">
        <v>226</v>
      </c>
      <c r="D402" s="40">
        <v>2000</v>
      </c>
      <c r="E402" s="40">
        <v>2000</v>
      </c>
      <c r="F402" s="40">
        <v>2000</v>
      </c>
      <c r="G402" s="136">
        <f t="shared" si="21"/>
        <v>1</v>
      </c>
      <c r="H402" s="136">
        <f t="shared" si="22"/>
        <v>0.00011885505263822857</v>
      </c>
    </row>
    <row r="403" spans="1:8" ht="12.75">
      <c r="A403" s="52">
        <f t="shared" si="23"/>
        <v>341</v>
      </c>
      <c r="B403" s="5">
        <v>8070</v>
      </c>
      <c r="C403" s="73" t="s">
        <v>186</v>
      </c>
      <c r="D403" s="92"/>
      <c r="E403" s="92"/>
      <c r="F403" s="92"/>
      <c r="G403" s="136"/>
      <c r="H403" s="136"/>
    </row>
    <row r="404" spans="1:8" ht="12.75">
      <c r="A404" s="52">
        <f t="shared" si="23"/>
        <v>342</v>
      </c>
      <c r="B404" s="5"/>
      <c r="C404" s="73" t="s">
        <v>187</v>
      </c>
      <c r="D404" s="41">
        <f>SUM(D406:D411)</f>
        <v>564100</v>
      </c>
      <c r="E404" s="41">
        <f>SUM(E406:E411)</f>
        <v>270643</v>
      </c>
      <c r="F404" s="41">
        <f>SUM(F406:F411)</f>
        <v>259764</v>
      </c>
      <c r="G404" s="136">
        <f t="shared" si="21"/>
        <v>0.9598031354958377</v>
      </c>
      <c r="H404" s="136">
        <f t="shared" si="22"/>
        <v>0.015437131946758404</v>
      </c>
    </row>
    <row r="405" spans="1:8" ht="12.75">
      <c r="A405" s="52">
        <f t="shared" si="23"/>
        <v>343</v>
      </c>
      <c r="B405" s="5"/>
      <c r="C405" s="73" t="s">
        <v>14</v>
      </c>
      <c r="D405" s="40"/>
      <c r="E405" s="40"/>
      <c r="F405" s="40"/>
      <c r="G405" s="136"/>
      <c r="H405" s="136"/>
    </row>
    <row r="406" spans="1:8" ht="12.75">
      <c r="A406" s="52">
        <f t="shared" si="23"/>
        <v>344</v>
      </c>
      <c r="B406" s="5"/>
      <c r="C406" s="73" t="s">
        <v>32</v>
      </c>
      <c r="D406" s="41">
        <v>2000</v>
      </c>
      <c r="E406" s="92">
        <v>25</v>
      </c>
      <c r="F406" s="92">
        <v>25</v>
      </c>
      <c r="G406" s="136">
        <f t="shared" si="21"/>
        <v>1</v>
      </c>
      <c r="H406" s="136">
        <f t="shared" si="22"/>
        <v>1.4856881579778571E-06</v>
      </c>
    </row>
    <row r="407" spans="1:8" ht="12.75">
      <c r="A407" s="52">
        <f t="shared" si="23"/>
        <v>345</v>
      </c>
      <c r="B407" s="5"/>
      <c r="C407" s="73" t="s">
        <v>227</v>
      </c>
      <c r="D407" s="41">
        <v>2100</v>
      </c>
      <c r="E407" s="92">
        <v>1542</v>
      </c>
      <c r="F407" s="92">
        <v>1353</v>
      </c>
      <c r="G407" s="136">
        <f t="shared" si="21"/>
        <v>0.877431906614786</v>
      </c>
      <c r="H407" s="136">
        <f t="shared" si="22"/>
        <v>8.040544310976162E-05</v>
      </c>
    </row>
    <row r="408" spans="1:8" ht="12.75">
      <c r="A408" s="52">
        <f t="shared" si="23"/>
        <v>346</v>
      </c>
      <c r="B408" s="5"/>
      <c r="C408" s="73" t="s">
        <v>207</v>
      </c>
      <c r="D408" s="41">
        <v>50000</v>
      </c>
      <c r="E408" s="92">
        <v>0</v>
      </c>
      <c r="F408" s="92">
        <v>0</v>
      </c>
      <c r="G408" s="136"/>
      <c r="H408" s="136">
        <f>F408/F$53</f>
        <v>0</v>
      </c>
    </row>
    <row r="409" spans="1:8" s="56" customFormat="1" ht="12.75">
      <c r="A409" s="52">
        <f t="shared" si="23"/>
        <v>347</v>
      </c>
      <c r="B409" s="95"/>
      <c r="C409" s="123" t="s">
        <v>228</v>
      </c>
      <c r="D409" s="41">
        <v>10000</v>
      </c>
      <c r="E409" s="92">
        <v>7000</v>
      </c>
      <c r="F409" s="92">
        <f>1073+1503+1502</f>
        <v>4078</v>
      </c>
      <c r="G409" s="136">
        <f t="shared" si="21"/>
        <v>0.5825714285714285</v>
      </c>
      <c r="H409" s="136">
        <f t="shared" si="22"/>
        <v>0.00024234545232934806</v>
      </c>
    </row>
    <row r="410" spans="1:8" s="56" customFormat="1" ht="12.75">
      <c r="A410" s="52">
        <f t="shared" si="23"/>
        <v>348</v>
      </c>
      <c r="B410" s="95"/>
      <c r="C410" s="123" t="s">
        <v>240</v>
      </c>
      <c r="D410" s="41">
        <v>60000</v>
      </c>
      <c r="E410" s="92">
        <v>38100</v>
      </c>
      <c r="F410" s="92">
        <v>37204</v>
      </c>
      <c r="G410" s="136">
        <f aca="true" t="shared" si="24" ref="G410:G473">F410/E410</f>
        <v>0.976482939632546</v>
      </c>
      <c r="H410" s="136">
        <f aca="true" t="shared" si="25" ref="H410:H473">F410/F$53</f>
        <v>0.002210941689176328</v>
      </c>
    </row>
    <row r="411" spans="1:8" s="56" customFormat="1" ht="12.75">
      <c r="A411" s="52">
        <f t="shared" si="23"/>
        <v>349</v>
      </c>
      <c r="B411" s="95"/>
      <c r="C411" s="123" t="s">
        <v>276</v>
      </c>
      <c r="D411" s="41">
        <v>440000</v>
      </c>
      <c r="E411" s="92">
        <v>223976</v>
      </c>
      <c r="F411" s="92">
        <v>217104</v>
      </c>
      <c r="G411" s="136">
        <f t="shared" si="24"/>
        <v>0.9693181412294174</v>
      </c>
      <c r="H411" s="136">
        <f t="shared" si="25"/>
        <v>0.012901953673984988</v>
      </c>
    </row>
    <row r="412" spans="1:8" s="64" customFormat="1" ht="12.75">
      <c r="A412" s="52">
        <f t="shared" si="23"/>
        <v>350</v>
      </c>
      <c r="B412" s="70">
        <v>758</v>
      </c>
      <c r="C412" s="74" t="s">
        <v>130</v>
      </c>
      <c r="D412" s="55">
        <f>D413+D415</f>
        <v>140000</v>
      </c>
      <c r="E412" s="55">
        <f>E413+E415</f>
        <v>31567</v>
      </c>
      <c r="F412" s="55">
        <f>F413+F415</f>
        <v>0</v>
      </c>
      <c r="G412" s="106">
        <f t="shared" si="24"/>
        <v>0</v>
      </c>
      <c r="H412" s="106">
        <f t="shared" si="25"/>
        <v>0</v>
      </c>
    </row>
    <row r="413" spans="1:8" s="67" customFormat="1" ht="12.75">
      <c r="A413" s="52">
        <f t="shared" si="23"/>
        <v>351</v>
      </c>
      <c r="B413" s="69">
        <v>75814</v>
      </c>
      <c r="C413" s="124" t="s">
        <v>208</v>
      </c>
      <c r="D413" s="59">
        <f>D414</f>
        <v>0</v>
      </c>
      <c r="E413" s="59">
        <f>E414</f>
        <v>0</v>
      </c>
      <c r="F413" s="59">
        <f>F414</f>
        <v>0</v>
      </c>
      <c r="G413" s="106"/>
      <c r="H413" s="106"/>
    </row>
    <row r="414" spans="1:8" s="56" customFormat="1" ht="12.75">
      <c r="A414" s="52">
        <f t="shared" si="23"/>
        <v>352</v>
      </c>
      <c r="B414" s="88">
        <v>2930</v>
      </c>
      <c r="C414" s="123" t="s">
        <v>209</v>
      </c>
      <c r="D414" s="78">
        <v>0</v>
      </c>
      <c r="E414" s="78">
        <v>0</v>
      </c>
      <c r="F414" s="78">
        <v>0</v>
      </c>
      <c r="G414" s="136"/>
      <c r="H414" s="136"/>
    </row>
    <row r="415" spans="1:8" s="67" customFormat="1" ht="12.75">
      <c r="A415" s="52">
        <f t="shared" si="23"/>
        <v>353</v>
      </c>
      <c r="B415" s="69">
        <v>75818</v>
      </c>
      <c r="C415" s="124" t="s">
        <v>131</v>
      </c>
      <c r="D415" s="59">
        <f>D416</f>
        <v>140000</v>
      </c>
      <c r="E415" s="59">
        <f>E416</f>
        <v>31567</v>
      </c>
      <c r="F415" s="59">
        <f>F416</f>
        <v>0</v>
      </c>
      <c r="G415" s="106">
        <f t="shared" si="24"/>
        <v>0</v>
      </c>
      <c r="H415" s="106">
        <f t="shared" si="25"/>
        <v>0</v>
      </c>
    </row>
    <row r="416" spans="1:8" ht="12.75">
      <c r="A416" s="52">
        <f t="shared" si="23"/>
        <v>354</v>
      </c>
      <c r="B416" s="15">
        <v>4810</v>
      </c>
      <c r="C416" s="122" t="s">
        <v>132</v>
      </c>
      <c r="D416" s="39">
        <f>SUM(D418:D418)</f>
        <v>140000</v>
      </c>
      <c r="E416" s="39">
        <f>SUM(E418:E418)</f>
        <v>31567</v>
      </c>
      <c r="F416" s="39">
        <f>SUM(F418:F418)</f>
        <v>0</v>
      </c>
      <c r="G416" s="136">
        <f t="shared" si="24"/>
        <v>0</v>
      </c>
      <c r="H416" s="136">
        <f t="shared" si="25"/>
        <v>0</v>
      </c>
    </row>
    <row r="417" spans="1:8" ht="12.75">
      <c r="A417" s="52">
        <f t="shared" si="23"/>
        <v>355</v>
      </c>
      <c r="B417" s="15"/>
      <c r="C417" s="122" t="s">
        <v>14</v>
      </c>
      <c r="D417" s="40"/>
      <c r="E417" s="40"/>
      <c r="F417" s="40"/>
      <c r="G417" s="136"/>
      <c r="H417" s="136"/>
    </row>
    <row r="418" spans="1:8" ht="12.75">
      <c r="A418" s="52">
        <f t="shared" si="23"/>
        <v>356</v>
      </c>
      <c r="B418" s="5"/>
      <c r="C418" s="73" t="s">
        <v>133</v>
      </c>
      <c r="D418" s="40">
        <v>140000</v>
      </c>
      <c r="E418" s="40">
        <v>31567</v>
      </c>
      <c r="F418" s="40">
        <v>0</v>
      </c>
      <c r="G418" s="136">
        <f t="shared" si="24"/>
        <v>0</v>
      </c>
      <c r="H418" s="136">
        <f t="shared" si="25"/>
        <v>0</v>
      </c>
    </row>
    <row r="419" spans="1:8" ht="15">
      <c r="A419" s="52">
        <f t="shared" si="23"/>
        <v>357</v>
      </c>
      <c r="B419" s="10">
        <v>801</v>
      </c>
      <c r="C419" s="72" t="s">
        <v>7</v>
      </c>
      <c r="D419" s="44">
        <f>D420+D507+D514+D530+D550+D553+D572</f>
        <v>5984716</v>
      </c>
      <c r="E419" s="44">
        <f>E420+E507+E514+E530+E550+E553+E572</f>
        <v>6629489</v>
      </c>
      <c r="F419" s="44">
        <f>F420+F507+F514+F530+F550+F553+F572</f>
        <v>6070972</v>
      </c>
      <c r="G419" s="106">
        <f t="shared" si="24"/>
        <v>0.9157526319147675</v>
      </c>
      <c r="H419" s="106">
        <f t="shared" si="25"/>
        <v>0.36078284831260593</v>
      </c>
    </row>
    <row r="420" spans="1:8" ht="12.75">
      <c r="A420" s="52">
        <f t="shared" si="23"/>
        <v>358</v>
      </c>
      <c r="B420" s="12">
        <v>80101</v>
      </c>
      <c r="C420" s="62" t="s">
        <v>229</v>
      </c>
      <c r="D420" s="38">
        <f>D421+D425+D429+D433+D437+D441+D446+D453+D457+D461+D466+D470+D474+D478+D479+D483+D484+D488+D492+D496+D501+D503</f>
        <v>2901770</v>
      </c>
      <c r="E420" s="38">
        <f>E421+E425+E429+E433+E437+E441+E446+E453+E457+E461+E466+E470+E474+E478+E479+E483+E484+E488+E492+E496+E501+E503</f>
        <v>3024592</v>
      </c>
      <c r="F420" s="38">
        <f>F421+F425+F429+F433+F437+F441+F446+F453+F457+F461+F466+F470+F474+F478+F479+F483+F484+F488+F492+F496+F501+F503</f>
        <v>2977990</v>
      </c>
      <c r="G420" s="106">
        <f t="shared" si="24"/>
        <v>0.9845923020361094</v>
      </c>
      <c r="H420" s="106">
        <f t="shared" si="25"/>
        <v>0.17697457910305917</v>
      </c>
    </row>
    <row r="421" spans="1:9" ht="12.75">
      <c r="A421" s="52">
        <f t="shared" si="23"/>
        <v>359</v>
      </c>
      <c r="B421" s="5">
        <v>3020</v>
      </c>
      <c r="C421" s="73" t="s">
        <v>49</v>
      </c>
      <c r="D421" s="41">
        <f>SUM(D423:D424)</f>
        <v>41495</v>
      </c>
      <c r="E421" s="41">
        <f>SUM(E423:E424)</f>
        <v>35950</v>
      </c>
      <c r="F421" s="41">
        <f>SUM(F423:F424)</f>
        <v>34788</v>
      </c>
      <c r="G421" s="136">
        <f t="shared" si="24"/>
        <v>0.9676773296244784</v>
      </c>
      <c r="H421" s="136">
        <f t="shared" si="25"/>
        <v>0.002067364785589348</v>
      </c>
      <c r="I421" s="75"/>
    </row>
    <row r="422" spans="1:9" ht="12.75">
      <c r="A422" s="52">
        <f t="shared" si="23"/>
        <v>360</v>
      </c>
      <c r="B422" s="5"/>
      <c r="C422" s="73" t="s">
        <v>14</v>
      </c>
      <c r="D422" s="40"/>
      <c r="E422" s="40"/>
      <c r="F422" s="40"/>
      <c r="G422" s="136"/>
      <c r="H422" s="136"/>
      <c r="I422" s="75"/>
    </row>
    <row r="423" spans="1:8" ht="12.75">
      <c r="A423" s="52">
        <f t="shared" si="23"/>
        <v>361</v>
      </c>
      <c r="B423" s="5"/>
      <c r="C423" s="73" t="s">
        <v>194</v>
      </c>
      <c r="D423" s="40">
        <v>8000</v>
      </c>
      <c r="E423" s="40">
        <v>6000</v>
      </c>
      <c r="F423" s="40">
        <v>5216</v>
      </c>
      <c r="G423" s="136">
        <f t="shared" si="24"/>
        <v>0.8693333333333333</v>
      </c>
      <c r="H423" s="136">
        <f t="shared" si="25"/>
        <v>0.00030997397728050013</v>
      </c>
    </row>
    <row r="424" spans="1:8" ht="12.75">
      <c r="A424" s="52">
        <f t="shared" si="23"/>
        <v>362</v>
      </c>
      <c r="B424" s="5"/>
      <c r="C424" s="73" t="s">
        <v>195</v>
      </c>
      <c r="D424" s="40">
        <v>33495</v>
      </c>
      <c r="E424" s="40">
        <v>29950</v>
      </c>
      <c r="F424" s="40">
        <v>29572</v>
      </c>
      <c r="G424" s="136">
        <f t="shared" si="24"/>
        <v>0.9873789649415693</v>
      </c>
      <c r="H424" s="136">
        <f t="shared" si="25"/>
        <v>0.0017573908083088478</v>
      </c>
    </row>
    <row r="425" spans="1:8" ht="12.75">
      <c r="A425" s="52">
        <f t="shared" si="23"/>
        <v>363</v>
      </c>
      <c r="B425" s="5">
        <v>3260</v>
      </c>
      <c r="C425" s="73" t="s">
        <v>430</v>
      </c>
      <c r="D425" s="41">
        <f>SUM(D427:D428)</f>
        <v>0</v>
      </c>
      <c r="E425" s="41">
        <f>SUM(E427:E428)</f>
        <v>884</v>
      </c>
      <c r="F425" s="41">
        <f>SUM(F427:F428)</f>
        <v>884</v>
      </c>
      <c r="G425" s="136">
        <f t="shared" si="24"/>
        <v>1</v>
      </c>
      <c r="H425" s="136">
        <f t="shared" si="25"/>
        <v>5.253393326609703E-05</v>
      </c>
    </row>
    <row r="426" spans="1:8" ht="12.75">
      <c r="A426" s="52">
        <f t="shared" si="23"/>
        <v>364</v>
      </c>
      <c r="B426" s="5"/>
      <c r="C426" s="73" t="s">
        <v>14</v>
      </c>
      <c r="D426" s="40"/>
      <c r="E426" s="40"/>
      <c r="F426" s="40"/>
      <c r="G426" s="136"/>
      <c r="H426" s="136"/>
    </row>
    <row r="427" spans="1:8" ht="12.75">
      <c r="A427" s="52">
        <f t="shared" si="23"/>
        <v>365</v>
      </c>
      <c r="B427" s="5"/>
      <c r="C427" s="73" t="s">
        <v>194</v>
      </c>
      <c r="D427" s="40">
        <v>0</v>
      </c>
      <c r="E427" s="40">
        <v>619</v>
      </c>
      <c r="F427" s="40">
        <v>619</v>
      </c>
      <c r="G427" s="136">
        <f t="shared" si="24"/>
        <v>1</v>
      </c>
      <c r="H427" s="136">
        <f t="shared" si="25"/>
        <v>3.678563879153174E-05</v>
      </c>
    </row>
    <row r="428" spans="1:8" ht="12.75">
      <c r="A428" s="52">
        <f t="shared" si="23"/>
        <v>366</v>
      </c>
      <c r="B428" s="5"/>
      <c r="C428" s="73" t="s">
        <v>195</v>
      </c>
      <c r="D428" s="40">
        <v>0</v>
      </c>
      <c r="E428" s="40">
        <v>265</v>
      </c>
      <c r="F428" s="40">
        <v>265</v>
      </c>
      <c r="G428" s="136">
        <f t="shared" si="24"/>
        <v>1</v>
      </c>
      <c r="H428" s="136">
        <f t="shared" si="25"/>
        <v>1.5748294474565286E-05</v>
      </c>
    </row>
    <row r="429" spans="1:8" ht="12.75">
      <c r="A429" s="52">
        <f t="shared" si="23"/>
        <v>367</v>
      </c>
      <c r="B429" s="5">
        <v>4010</v>
      </c>
      <c r="C429" s="73" t="s">
        <v>34</v>
      </c>
      <c r="D429" s="41">
        <f>SUM(D431:D432)</f>
        <v>1696124</v>
      </c>
      <c r="E429" s="41">
        <f>SUM(E431:E432)</f>
        <v>1690289</v>
      </c>
      <c r="F429" s="41">
        <f>SUM(F431:F432)</f>
        <v>1667296</v>
      </c>
      <c r="G429" s="136">
        <f t="shared" si="24"/>
        <v>0.9863970007495759</v>
      </c>
      <c r="H429" s="136">
        <f t="shared" si="25"/>
        <v>0.09908327692175398</v>
      </c>
    </row>
    <row r="430" spans="1:8" ht="12.75">
      <c r="A430" s="52">
        <f t="shared" si="23"/>
        <v>368</v>
      </c>
      <c r="B430" s="5"/>
      <c r="C430" s="73" t="s">
        <v>14</v>
      </c>
      <c r="D430" s="40"/>
      <c r="E430" s="40"/>
      <c r="F430" s="40"/>
      <c r="G430" s="136"/>
      <c r="H430" s="136"/>
    </row>
    <row r="431" spans="1:8" ht="12.75">
      <c r="A431" s="52">
        <f t="shared" si="23"/>
        <v>369</v>
      </c>
      <c r="B431" s="5"/>
      <c r="C431" s="73" t="s">
        <v>194</v>
      </c>
      <c r="D431" s="40">
        <v>1256124</v>
      </c>
      <c r="E431" s="40">
        <v>1271225</v>
      </c>
      <c r="F431" s="40">
        <v>1268290</v>
      </c>
      <c r="G431" s="136">
        <f t="shared" si="24"/>
        <v>0.9976912033668313</v>
      </c>
      <c r="H431" s="136">
        <f t="shared" si="25"/>
        <v>0.07537133735526946</v>
      </c>
    </row>
    <row r="432" spans="1:8" ht="12.75">
      <c r="A432" s="52">
        <f t="shared" si="23"/>
        <v>370</v>
      </c>
      <c r="B432" s="5"/>
      <c r="C432" s="73" t="s">
        <v>195</v>
      </c>
      <c r="D432" s="40">
        <v>440000</v>
      </c>
      <c r="E432" s="40">
        <v>419064</v>
      </c>
      <c r="F432" s="40">
        <v>399006</v>
      </c>
      <c r="G432" s="136">
        <f t="shared" si="24"/>
        <v>0.9521361892216941</v>
      </c>
      <c r="H432" s="136">
        <f t="shared" si="25"/>
        <v>0.023711939566484517</v>
      </c>
    </row>
    <row r="433" spans="1:8" ht="12.75">
      <c r="A433" s="52">
        <f t="shared" si="23"/>
        <v>371</v>
      </c>
      <c r="B433" s="5">
        <v>4040</v>
      </c>
      <c r="C433" s="73" t="s">
        <v>35</v>
      </c>
      <c r="D433" s="41">
        <f>SUM(D435:D436)</f>
        <v>135700</v>
      </c>
      <c r="E433" s="41">
        <f>SUM(E435:E436)</f>
        <v>130995</v>
      </c>
      <c r="F433" s="41">
        <f>SUM(F435:F436)</f>
        <v>130993</v>
      </c>
      <c r="G433" s="136">
        <f t="shared" si="24"/>
        <v>0.9999847322416886</v>
      </c>
      <c r="H433" s="136">
        <f t="shared" si="25"/>
        <v>0.007784589955119738</v>
      </c>
    </row>
    <row r="434" spans="1:8" ht="12.75">
      <c r="A434" s="52">
        <f t="shared" si="23"/>
        <v>372</v>
      </c>
      <c r="B434" s="5"/>
      <c r="C434" s="73" t="s">
        <v>14</v>
      </c>
      <c r="D434" s="40"/>
      <c r="E434" s="40"/>
      <c r="F434" s="40"/>
      <c r="G434" s="136"/>
      <c r="H434" s="136"/>
    </row>
    <row r="435" spans="1:8" ht="12.75">
      <c r="A435" s="52">
        <f t="shared" si="23"/>
        <v>373</v>
      </c>
      <c r="B435" s="5"/>
      <c r="C435" s="73" t="s">
        <v>194</v>
      </c>
      <c r="D435" s="40">
        <v>100000</v>
      </c>
      <c r="E435" s="40">
        <v>98855</v>
      </c>
      <c r="F435" s="40">
        <v>98854</v>
      </c>
      <c r="G435" s="136">
        <f t="shared" si="24"/>
        <v>0.9999898841737899</v>
      </c>
      <c r="H435" s="136">
        <f t="shared" si="25"/>
        <v>0.005874648686749724</v>
      </c>
    </row>
    <row r="436" spans="1:8" ht="12.75">
      <c r="A436" s="52">
        <f t="shared" si="23"/>
        <v>374</v>
      </c>
      <c r="B436" s="5"/>
      <c r="C436" s="73" t="s">
        <v>195</v>
      </c>
      <c r="D436" s="40">
        <v>35700</v>
      </c>
      <c r="E436" s="40">
        <v>32140</v>
      </c>
      <c r="F436" s="40">
        <v>32139</v>
      </c>
      <c r="G436" s="136">
        <f t="shared" si="24"/>
        <v>0.999968886123211</v>
      </c>
      <c r="H436" s="136">
        <f t="shared" si="25"/>
        <v>0.001909941268370014</v>
      </c>
    </row>
    <row r="437" spans="1:8" ht="12.75">
      <c r="A437" s="52">
        <f t="shared" si="23"/>
        <v>375</v>
      </c>
      <c r="B437" s="5">
        <v>4110</v>
      </c>
      <c r="C437" s="73" t="s">
        <v>39</v>
      </c>
      <c r="D437" s="41">
        <f>SUM(D439:D440)</f>
        <v>330121</v>
      </c>
      <c r="E437" s="41">
        <f>SUM(E439:E440)</f>
        <v>321749</v>
      </c>
      <c r="F437" s="41">
        <f>SUM(F439:F440)</f>
        <v>316845</v>
      </c>
      <c r="G437" s="136">
        <f t="shared" si="24"/>
        <v>0.9847583053871185</v>
      </c>
      <c r="H437" s="136">
        <f t="shared" si="25"/>
        <v>0.018829314576579766</v>
      </c>
    </row>
    <row r="438" spans="1:8" ht="12.75">
      <c r="A438" s="52">
        <f t="shared" si="23"/>
        <v>376</v>
      </c>
      <c r="B438" s="5"/>
      <c r="C438" s="73" t="s">
        <v>14</v>
      </c>
      <c r="D438" s="40"/>
      <c r="E438" s="40"/>
      <c r="F438" s="40"/>
      <c r="G438" s="136"/>
      <c r="H438" s="136"/>
    </row>
    <row r="439" spans="1:8" ht="12.75">
      <c r="A439" s="52">
        <f t="shared" si="23"/>
        <v>377</v>
      </c>
      <c r="B439" s="5"/>
      <c r="C439" s="73" t="s">
        <v>194</v>
      </c>
      <c r="D439" s="40">
        <v>237854</v>
      </c>
      <c r="E439" s="40">
        <v>233832</v>
      </c>
      <c r="F439" s="40">
        <v>232738</v>
      </c>
      <c r="G439" s="136">
        <f t="shared" si="24"/>
        <v>0.9953214273495501</v>
      </c>
      <c r="H439" s="136">
        <f t="shared" si="25"/>
        <v>0.013831043620458021</v>
      </c>
    </row>
    <row r="440" spans="1:8" ht="12.75">
      <c r="A440" s="52">
        <f t="shared" si="23"/>
        <v>378</v>
      </c>
      <c r="B440" s="5"/>
      <c r="C440" s="73" t="s">
        <v>195</v>
      </c>
      <c r="D440" s="40">
        <v>92267</v>
      </c>
      <c r="E440" s="40">
        <v>87917</v>
      </c>
      <c r="F440" s="40">
        <v>84107</v>
      </c>
      <c r="G440" s="136">
        <f t="shared" si="24"/>
        <v>0.9566636714173595</v>
      </c>
      <c r="H440" s="136">
        <f t="shared" si="25"/>
        <v>0.004998270956121745</v>
      </c>
    </row>
    <row r="441" spans="1:8" ht="12.75">
      <c r="A441" s="52">
        <f t="shared" si="23"/>
        <v>379</v>
      </c>
      <c r="B441" s="5">
        <v>4120</v>
      </c>
      <c r="C441" s="73" t="s">
        <v>40</v>
      </c>
      <c r="D441" s="41">
        <f>SUM(D443:D444)</f>
        <v>44427</v>
      </c>
      <c r="E441" s="41">
        <f>SUM(E443:E444)</f>
        <v>43752</v>
      </c>
      <c r="F441" s="41">
        <f>SUM(F443:F444)</f>
        <v>43177</v>
      </c>
      <c r="G441" s="136">
        <f t="shared" si="24"/>
        <v>0.9868577436460048</v>
      </c>
      <c r="H441" s="136">
        <f t="shared" si="25"/>
        <v>0.0025659023038803975</v>
      </c>
    </row>
    <row r="442" spans="1:8" ht="12.75">
      <c r="A442" s="52">
        <f t="shared" si="23"/>
        <v>380</v>
      </c>
      <c r="B442" s="5"/>
      <c r="C442" s="73" t="s">
        <v>14</v>
      </c>
      <c r="D442" s="40"/>
      <c r="E442" s="40"/>
      <c r="F442" s="40"/>
      <c r="G442" s="136"/>
      <c r="H442" s="136"/>
    </row>
    <row r="443" spans="1:8" ht="12.75">
      <c r="A443" s="52">
        <f t="shared" si="23"/>
        <v>381</v>
      </c>
      <c r="B443" s="5"/>
      <c r="C443" s="73" t="s">
        <v>194</v>
      </c>
      <c r="D443" s="40">
        <v>31707</v>
      </c>
      <c r="E443" s="40">
        <v>31707</v>
      </c>
      <c r="F443" s="40">
        <v>31663</v>
      </c>
      <c r="G443" s="136">
        <f t="shared" si="24"/>
        <v>0.9986122938152459</v>
      </c>
      <c r="H443" s="136">
        <f t="shared" si="25"/>
        <v>0.0018816537658421157</v>
      </c>
    </row>
    <row r="444" spans="1:8" ht="12.75">
      <c r="A444" s="52">
        <f t="shared" si="23"/>
        <v>382</v>
      </c>
      <c r="B444" s="5"/>
      <c r="C444" s="73" t="s">
        <v>195</v>
      </c>
      <c r="D444" s="40">
        <v>12720</v>
      </c>
      <c r="E444" s="40">
        <v>12045</v>
      </c>
      <c r="F444" s="40">
        <v>11514</v>
      </c>
      <c r="G444" s="136">
        <f t="shared" si="24"/>
        <v>0.9559153175591532</v>
      </c>
      <c r="H444" s="136">
        <f t="shared" si="25"/>
        <v>0.0006842485380382819</v>
      </c>
    </row>
    <row r="445" spans="1:8" ht="12.75">
      <c r="A445" s="52">
        <f t="shared" si="23"/>
        <v>383</v>
      </c>
      <c r="B445" s="5">
        <v>4140</v>
      </c>
      <c r="C445" s="73" t="s">
        <v>196</v>
      </c>
      <c r="D445" s="40"/>
      <c r="E445" s="40"/>
      <c r="F445" s="40"/>
      <c r="G445" s="136"/>
      <c r="H445" s="136"/>
    </row>
    <row r="446" spans="1:8" ht="12.75">
      <c r="A446" s="52">
        <f t="shared" si="23"/>
        <v>384</v>
      </c>
      <c r="B446" s="5"/>
      <c r="C446" s="73" t="s">
        <v>197</v>
      </c>
      <c r="D446" s="39">
        <f>SUM(D448:D449)</f>
        <v>5800</v>
      </c>
      <c r="E446" s="39">
        <f>SUM(E448:E449)</f>
        <v>0</v>
      </c>
      <c r="F446" s="39">
        <f>SUM(F448:F449)</f>
        <v>0</v>
      </c>
      <c r="G446" s="136"/>
      <c r="H446" s="136"/>
    </row>
    <row r="447" spans="1:8" ht="12.75">
      <c r="A447" s="52">
        <f t="shared" si="23"/>
        <v>385</v>
      </c>
      <c r="B447" s="5"/>
      <c r="C447" s="73" t="s">
        <v>14</v>
      </c>
      <c r="D447" s="40"/>
      <c r="E447" s="40"/>
      <c r="F447" s="40"/>
      <c r="G447" s="136"/>
      <c r="H447" s="136"/>
    </row>
    <row r="448" spans="1:8" ht="12.75">
      <c r="A448" s="52">
        <f t="shared" si="23"/>
        <v>386</v>
      </c>
      <c r="B448" s="5"/>
      <c r="C448" s="73" t="s">
        <v>194</v>
      </c>
      <c r="D448" s="40">
        <v>5800</v>
      </c>
      <c r="E448" s="40">
        <v>0</v>
      </c>
      <c r="F448" s="40">
        <v>0</v>
      </c>
      <c r="G448" s="136"/>
      <c r="H448" s="136"/>
    </row>
    <row r="449" spans="1:8" ht="12.75">
      <c r="A449" s="52">
        <f t="shared" si="23"/>
        <v>387</v>
      </c>
      <c r="B449" s="5"/>
      <c r="C449" s="73" t="s">
        <v>195</v>
      </c>
      <c r="D449" s="40">
        <v>0</v>
      </c>
      <c r="E449" s="40">
        <v>0</v>
      </c>
      <c r="F449" s="40">
        <v>0</v>
      </c>
      <c r="G449" s="136"/>
      <c r="H449" s="136"/>
    </row>
    <row r="450" spans="1:8" ht="12.75">
      <c r="A450" s="52">
        <f t="shared" si="23"/>
        <v>388</v>
      </c>
      <c r="B450" s="5"/>
      <c r="C450" s="73"/>
      <c r="D450" s="40"/>
      <c r="E450" s="40"/>
      <c r="F450" s="40"/>
      <c r="G450" s="136"/>
      <c r="H450" s="136"/>
    </row>
    <row r="451" spans="1:8" ht="12.75">
      <c r="A451" s="52">
        <f t="shared" si="23"/>
        <v>389</v>
      </c>
      <c r="B451" s="5"/>
      <c r="C451" s="73"/>
      <c r="D451" s="40"/>
      <c r="E451" s="40"/>
      <c r="F451" s="40"/>
      <c r="G451" s="136"/>
      <c r="H451" s="136"/>
    </row>
    <row r="452" spans="1:8" ht="12.75">
      <c r="A452" s="52">
        <f t="shared" si="23"/>
        <v>390</v>
      </c>
      <c r="B452" s="5"/>
      <c r="C452" s="73"/>
      <c r="D452" s="40"/>
      <c r="E452" s="40"/>
      <c r="F452" s="40"/>
      <c r="G452" s="136"/>
      <c r="H452" s="136"/>
    </row>
    <row r="453" spans="1:8" ht="12.75">
      <c r="A453" s="52">
        <f t="shared" si="23"/>
        <v>391</v>
      </c>
      <c r="B453" s="5">
        <v>4170</v>
      </c>
      <c r="C453" s="73" t="s">
        <v>344</v>
      </c>
      <c r="D453" s="40">
        <f>SUM(D455:D456)</f>
        <v>12000</v>
      </c>
      <c r="E453" s="40">
        <f>SUM(E455:E456)</f>
        <v>15640</v>
      </c>
      <c r="F453" s="40">
        <f>SUM(F455:F456)</f>
        <v>15537</v>
      </c>
      <c r="G453" s="136">
        <f>F453/E453</f>
        <v>0.9934143222506394</v>
      </c>
      <c r="H453" s="136">
        <f>F453/F$53</f>
        <v>0.0009233254764200786</v>
      </c>
    </row>
    <row r="454" spans="1:8" ht="12.75">
      <c r="A454" s="52">
        <f t="shared" si="23"/>
        <v>392</v>
      </c>
      <c r="B454" s="5"/>
      <c r="C454" s="73" t="s">
        <v>14</v>
      </c>
      <c r="D454" s="40"/>
      <c r="E454" s="40"/>
      <c r="F454" s="40"/>
      <c r="G454" s="136"/>
      <c r="H454" s="136"/>
    </row>
    <row r="455" spans="1:8" ht="12.75">
      <c r="A455" s="52">
        <f t="shared" si="23"/>
        <v>393</v>
      </c>
      <c r="B455" s="5"/>
      <c r="C455" s="73" t="s">
        <v>194</v>
      </c>
      <c r="D455" s="40">
        <v>0</v>
      </c>
      <c r="E455" s="40">
        <v>2140</v>
      </c>
      <c r="F455" s="40">
        <v>2140</v>
      </c>
      <c r="G455" s="136">
        <f>F455/E455</f>
        <v>1</v>
      </c>
      <c r="H455" s="136">
        <f>F455/F$53</f>
        <v>0.00012717490632290458</v>
      </c>
    </row>
    <row r="456" spans="1:8" ht="12.75">
      <c r="A456" s="52">
        <f t="shared" si="23"/>
        <v>394</v>
      </c>
      <c r="B456" s="5"/>
      <c r="C456" s="73" t="s">
        <v>195</v>
      </c>
      <c r="D456" s="40">
        <v>12000</v>
      </c>
      <c r="E456" s="40">
        <v>13500</v>
      </c>
      <c r="F456" s="40">
        <v>13397</v>
      </c>
      <c r="G456" s="136">
        <f>F456/E456</f>
        <v>0.9923703703703703</v>
      </c>
      <c r="H456" s="136">
        <f>F456/F$53</f>
        <v>0.0007961505700971741</v>
      </c>
    </row>
    <row r="457" spans="1:8" ht="12.75">
      <c r="A457" s="52">
        <f t="shared" si="23"/>
        <v>395</v>
      </c>
      <c r="B457" s="5">
        <v>4210</v>
      </c>
      <c r="C457" s="73" t="s">
        <v>177</v>
      </c>
      <c r="D457" s="41">
        <f>SUM(D459:D460)</f>
        <v>259200</v>
      </c>
      <c r="E457" s="41">
        <f>SUM(E459:E460)</f>
        <v>280226</v>
      </c>
      <c r="F457" s="41">
        <f>SUM(F459:F460)</f>
        <v>278000</v>
      </c>
      <c r="G457" s="136">
        <f t="shared" si="24"/>
        <v>0.9920564116106285</v>
      </c>
      <c r="H457" s="136">
        <f t="shared" si="25"/>
        <v>0.016520852316713772</v>
      </c>
    </row>
    <row r="458" spans="1:8" ht="12.75">
      <c r="A458" s="52">
        <f t="shared" si="23"/>
        <v>396</v>
      </c>
      <c r="B458" s="5"/>
      <c r="C458" s="73" t="s">
        <v>14</v>
      </c>
      <c r="D458" s="40"/>
      <c r="E458" s="40"/>
      <c r="F458" s="40"/>
      <c r="G458" s="136"/>
      <c r="H458" s="136"/>
    </row>
    <row r="459" spans="1:8" ht="12.75">
      <c r="A459" s="52">
        <f t="shared" si="23"/>
        <v>397</v>
      </c>
      <c r="B459" s="5"/>
      <c r="C459" s="73" t="s">
        <v>194</v>
      </c>
      <c r="D459" s="40">
        <v>219500</v>
      </c>
      <c r="E459" s="40">
        <v>235230</v>
      </c>
      <c r="F459" s="40">
        <v>234778</v>
      </c>
      <c r="G459" s="136">
        <f t="shared" si="24"/>
        <v>0.9980784763848148</v>
      </c>
      <c r="H459" s="136">
        <f t="shared" si="25"/>
        <v>0.013952275774149014</v>
      </c>
    </row>
    <row r="460" spans="1:8" ht="12.75">
      <c r="A460" s="52">
        <f t="shared" si="23"/>
        <v>398</v>
      </c>
      <c r="B460" s="5"/>
      <c r="C460" s="73" t="s">
        <v>195</v>
      </c>
      <c r="D460" s="40">
        <v>39700</v>
      </c>
      <c r="E460" s="40">
        <v>44996</v>
      </c>
      <c r="F460" s="40">
        <v>43222</v>
      </c>
      <c r="G460" s="136">
        <f t="shared" si="24"/>
        <v>0.960574273268735</v>
      </c>
      <c r="H460" s="136">
        <f t="shared" si="25"/>
        <v>0.002568576542564758</v>
      </c>
    </row>
    <row r="461" spans="1:8" ht="12.75">
      <c r="A461" s="52">
        <f aca="true" t="shared" si="26" ref="A461:A524">A460+1</f>
        <v>399</v>
      </c>
      <c r="B461" s="5">
        <v>4220</v>
      </c>
      <c r="C461" s="73" t="s">
        <v>188</v>
      </c>
      <c r="D461" s="40">
        <f>SUM(D463:D464)</f>
        <v>103950</v>
      </c>
      <c r="E461" s="40">
        <f>SUM(E463:E464)</f>
        <v>111950</v>
      </c>
      <c r="F461" s="40">
        <f>SUM(F463:F464)</f>
        <v>107929</v>
      </c>
      <c r="G461" s="136">
        <f t="shared" si="24"/>
        <v>0.9640821795444395</v>
      </c>
      <c r="H461" s="136">
        <f t="shared" si="25"/>
        <v>0.006413953488095686</v>
      </c>
    </row>
    <row r="462" spans="1:8" ht="12.75">
      <c r="A462" s="52">
        <f t="shared" si="26"/>
        <v>400</v>
      </c>
      <c r="B462" s="5"/>
      <c r="C462" s="73" t="s">
        <v>14</v>
      </c>
      <c r="D462" s="40"/>
      <c r="E462" s="40"/>
      <c r="F462" s="40"/>
      <c r="G462" s="136"/>
      <c r="H462" s="136"/>
    </row>
    <row r="463" spans="1:8" ht="12.75">
      <c r="A463" s="52">
        <f t="shared" si="26"/>
        <v>401</v>
      </c>
      <c r="B463" s="5"/>
      <c r="C463" s="73" t="s">
        <v>194</v>
      </c>
      <c r="D463" s="40">
        <v>72000</v>
      </c>
      <c r="E463" s="40">
        <v>80000</v>
      </c>
      <c r="F463" s="40">
        <v>78549</v>
      </c>
      <c r="G463" s="136">
        <f t="shared" si="24"/>
        <v>0.9818625</v>
      </c>
      <c r="H463" s="136">
        <f t="shared" si="25"/>
        <v>0.004667972764840108</v>
      </c>
    </row>
    <row r="464" spans="1:8" ht="12.75">
      <c r="A464" s="52">
        <f t="shared" si="26"/>
        <v>402</v>
      </c>
      <c r="B464" s="5"/>
      <c r="C464" s="73" t="s">
        <v>195</v>
      </c>
      <c r="D464" s="40">
        <v>31950</v>
      </c>
      <c r="E464" s="40">
        <v>31950</v>
      </c>
      <c r="F464" s="40">
        <v>29380</v>
      </c>
      <c r="G464" s="136">
        <f t="shared" si="24"/>
        <v>0.9195618153364632</v>
      </c>
      <c r="H464" s="136">
        <f t="shared" si="25"/>
        <v>0.0017459807232555777</v>
      </c>
    </row>
    <row r="465" spans="1:8" ht="12.75">
      <c r="A465" s="52">
        <f t="shared" si="26"/>
        <v>403</v>
      </c>
      <c r="B465" s="5">
        <v>4240</v>
      </c>
      <c r="C465" s="73" t="s">
        <v>189</v>
      </c>
      <c r="D465" s="92"/>
      <c r="E465" s="92"/>
      <c r="F465" s="92"/>
      <c r="G465" s="136"/>
      <c r="H465" s="136"/>
    </row>
    <row r="466" spans="1:8" ht="12.75">
      <c r="A466" s="52">
        <f t="shared" si="26"/>
        <v>404</v>
      </c>
      <c r="B466" s="5"/>
      <c r="C466" s="73" t="s">
        <v>190</v>
      </c>
      <c r="D466" s="41">
        <f>SUM(D468:D469)</f>
        <v>9600</v>
      </c>
      <c r="E466" s="41">
        <f>SUM(E468:E469)</f>
        <v>14800</v>
      </c>
      <c r="F466" s="41">
        <f>SUM(F468:F469)</f>
        <v>14452</v>
      </c>
      <c r="G466" s="136">
        <f t="shared" si="24"/>
        <v>0.9764864864864865</v>
      </c>
      <c r="H466" s="136">
        <f t="shared" si="25"/>
        <v>0.0008588466103638397</v>
      </c>
    </row>
    <row r="467" spans="1:8" ht="12.75">
      <c r="A467" s="52">
        <f t="shared" si="26"/>
        <v>405</v>
      </c>
      <c r="B467" s="5"/>
      <c r="C467" s="73" t="s">
        <v>14</v>
      </c>
      <c r="D467" s="40"/>
      <c r="E467" s="40"/>
      <c r="F467" s="40"/>
      <c r="G467" s="136"/>
      <c r="H467" s="136"/>
    </row>
    <row r="468" spans="1:8" ht="12.75">
      <c r="A468" s="52">
        <f t="shared" si="26"/>
        <v>406</v>
      </c>
      <c r="B468" s="5"/>
      <c r="C468" s="73" t="s">
        <v>194</v>
      </c>
      <c r="D468" s="40">
        <v>7100</v>
      </c>
      <c r="E468" s="40">
        <v>12100</v>
      </c>
      <c r="F468" s="40">
        <v>11842</v>
      </c>
      <c r="G468" s="136">
        <f>F468/E468</f>
        <v>0.9786776859504133</v>
      </c>
      <c r="H468" s="136">
        <f>F468/F$53</f>
        <v>0.0007037407666709513</v>
      </c>
    </row>
    <row r="469" spans="1:8" ht="12.75">
      <c r="A469" s="52">
        <f t="shared" si="26"/>
        <v>407</v>
      </c>
      <c r="B469" s="5"/>
      <c r="C469" s="73" t="s">
        <v>195</v>
      </c>
      <c r="D469" s="40">
        <v>2500</v>
      </c>
      <c r="E469" s="40">
        <v>2700</v>
      </c>
      <c r="F469" s="40">
        <v>2610</v>
      </c>
      <c r="G469" s="136">
        <f t="shared" si="24"/>
        <v>0.9666666666666667</v>
      </c>
      <c r="H469" s="136">
        <f t="shared" si="25"/>
        <v>0.00015510584369288828</v>
      </c>
    </row>
    <row r="470" spans="1:8" ht="12.75">
      <c r="A470" s="52">
        <f t="shared" si="26"/>
        <v>408</v>
      </c>
      <c r="B470" s="5">
        <v>4260</v>
      </c>
      <c r="C470" s="73" t="s">
        <v>181</v>
      </c>
      <c r="D470" s="41">
        <f>SUM(D472:D473)</f>
        <v>44100</v>
      </c>
      <c r="E470" s="41">
        <f>SUM(E472:E473)</f>
        <v>40800</v>
      </c>
      <c r="F470" s="41">
        <f>SUM(F472:F473)</f>
        <v>39006</v>
      </c>
      <c r="G470" s="136">
        <f t="shared" si="24"/>
        <v>0.9560294117647059</v>
      </c>
      <c r="H470" s="136">
        <f t="shared" si="25"/>
        <v>0.002318030091603372</v>
      </c>
    </row>
    <row r="471" spans="1:8" ht="12.75">
      <c r="A471" s="52">
        <f t="shared" si="26"/>
        <v>409</v>
      </c>
      <c r="B471" s="5"/>
      <c r="C471" s="73" t="s">
        <v>14</v>
      </c>
      <c r="D471" s="40"/>
      <c r="E471" s="40"/>
      <c r="F471" s="40"/>
      <c r="G471" s="136"/>
      <c r="H471" s="136"/>
    </row>
    <row r="472" spans="1:8" ht="12.75">
      <c r="A472" s="52">
        <f t="shared" si="26"/>
        <v>410</v>
      </c>
      <c r="B472" s="5"/>
      <c r="C472" s="73" t="s">
        <v>194</v>
      </c>
      <c r="D472" s="40">
        <v>32500</v>
      </c>
      <c r="E472" s="40">
        <v>30500</v>
      </c>
      <c r="F472" s="40">
        <v>30098</v>
      </c>
      <c r="G472" s="136">
        <f t="shared" si="24"/>
        <v>0.9868196721311475</v>
      </c>
      <c r="H472" s="136">
        <f t="shared" si="25"/>
        <v>0.0017886496871527017</v>
      </c>
    </row>
    <row r="473" spans="1:8" ht="12.75">
      <c r="A473" s="52">
        <f t="shared" si="26"/>
        <v>411</v>
      </c>
      <c r="B473" s="5"/>
      <c r="C473" s="73" t="s">
        <v>195</v>
      </c>
      <c r="D473" s="40">
        <v>11600</v>
      </c>
      <c r="E473" s="40">
        <v>10300</v>
      </c>
      <c r="F473" s="40">
        <v>8908</v>
      </c>
      <c r="G473" s="136">
        <f t="shared" si="24"/>
        <v>0.8648543689320388</v>
      </c>
      <c r="H473" s="136">
        <f t="shared" si="25"/>
        <v>0.0005293804044506701</v>
      </c>
    </row>
    <row r="474" spans="1:8" ht="12.75">
      <c r="A474" s="52">
        <f t="shared" si="26"/>
        <v>412</v>
      </c>
      <c r="B474" s="5">
        <v>4270</v>
      </c>
      <c r="C474" s="73" t="s">
        <v>176</v>
      </c>
      <c r="D474" s="39">
        <f>SUM(D476:D477)</f>
        <v>16500</v>
      </c>
      <c r="E474" s="39">
        <f>SUM(E476:E477)</f>
        <v>38900</v>
      </c>
      <c r="F474" s="39">
        <f>SUM(F476:F477)</f>
        <v>34376</v>
      </c>
      <c r="G474" s="136">
        <f aca="true" t="shared" si="27" ref="G474:G552">F474/E474</f>
        <v>0.8837017994858611</v>
      </c>
      <c r="H474" s="136">
        <f aca="true" t="shared" si="28" ref="H474:H552">F474/F$53</f>
        <v>0.0020428806447458725</v>
      </c>
    </row>
    <row r="475" spans="1:8" ht="12.75">
      <c r="A475" s="52">
        <f t="shared" si="26"/>
        <v>413</v>
      </c>
      <c r="B475" s="5"/>
      <c r="C475" s="73" t="s">
        <v>14</v>
      </c>
      <c r="D475" s="40"/>
      <c r="E475" s="40"/>
      <c r="F475" s="40"/>
      <c r="G475" s="136"/>
      <c r="H475" s="136"/>
    </row>
    <row r="476" spans="1:8" ht="12.75">
      <c r="A476" s="52">
        <f t="shared" si="26"/>
        <v>414</v>
      </c>
      <c r="B476" s="5"/>
      <c r="C476" s="73" t="s">
        <v>194</v>
      </c>
      <c r="D476" s="40">
        <v>14000</v>
      </c>
      <c r="E476" s="40">
        <v>36400</v>
      </c>
      <c r="F476" s="40">
        <v>31943</v>
      </c>
      <c r="G476" s="136">
        <f t="shared" si="27"/>
        <v>0.877554945054945</v>
      </c>
      <c r="H476" s="136">
        <f t="shared" si="28"/>
        <v>0.0018982934732114677</v>
      </c>
    </row>
    <row r="477" spans="1:8" ht="12.75">
      <c r="A477" s="52">
        <f t="shared" si="26"/>
        <v>415</v>
      </c>
      <c r="B477" s="5"/>
      <c r="C477" s="73" t="s">
        <v>195</v>
      </c>
      <c r="D477" s="40">
        <v>2500</v>
      </c>
      <c r="E477" s="40">
        <v>2500</v>
      </c>
      <c r="F477" s="40">
        <v>2433</v>
      </c>
      <c r="G477" s="136">
        <f t="shared" si="27"/>
        <v>0.9732</v>
      </c>
      <c r="H477" s="136">
        <f t="shared" si="28"/>
        <v>0.00014458717153440506</v>
      </c>
    </row>
    <row r="478" spans="1:8" ht="12.75">
      <c r="A478" s="52">
        <f t="shared" si="26"/>
        <v>416</v>
      </c>
      <c r="B478" s="5">
        <v>4280</v>
      </c>
      <c r="C478" s="73" t="s">
        <v>339</v>
      </c>
      <c r="D478" s="40">
        <v>1800</v>
      </c>
      <c r="E478" s="40">
        <v>1800</v>
      </c>
      <c r="F478" s="40">
        <v>1677</v>
      </c>
      <c r="G478" s="136">
        <f>F478/E478</f>
        <v>0.9316666666666666</v>
      </c>
      <c r="H478" s="136">
        <f>F478/F$53</f>
        <v>9.965996163715466E-05</v>
      </c>
    </row>
    <row r="479" spans="1:8" ht="12.75">
      <c r="A479" s="52">
        <f t="shared" si="26"/>
        <v>417</v>
      </c>
      <c r="B479" s="5">
        <v>4300</v>
      </c>
      <c r="C479" s="73" t="s">
        <v>175</v>
      </c>
      <c r="D479" s="39">
        <f>SUM(D481:D482)</f>
        <v>90400</v>
      </c>
      <c r="E479" s="39">
        <f>SUM(E481:E482)</f>
        <v>105974</v>
      </c>
      <c r="F479" s="39">
        <f>SUM(F481:F482)</f>
        <v>105944</v>
      </c>
      <c r="G479" s="136">
        <f t="shared" si="27"/>
        <v>0.9997169116953215</v>
      </c>
      <c r="H479" s="136">
        <f t="shared" si="28"/>
        <v>0.0062959898483522445</v>
      </c>
    </row>
    <row r="480" spans="1:8" ht="12.75">
      <c r="A480" s="52">
        <f t="shared" si="26"/>
        <v>418</v>
      </c>
      <c r="B480" s="5"/>
      <c r="C480" s="73" t="s">
        <v>14</v>
      </c>
      <c r="D480" s="40"/>
      <c r="E480" s="40"/>
      <c r="F480" s="40"/>
      <c r="G480" s="136"/>
      <c r="H480" s="136"/>
    </row>
    <row r="481" spans="1:8" ht="12.75">
      <c r="A481" s="52">
        <f t="shared" si="26"/>
        <v>419</v>
      </c>
      <c r="B481" s="5"/>
      <c r="C481" s="73" t="s">
        <v>194</v>
      </c>
      <c r="D481" s="40">
        <v>66300</v>
      </c>
      <c r="E481" s="40">
        <v>82730</v>
      </c>
      <c r="F481" s="40">
        <v>82718</v>
      </c>
      <c r="G481" s="136">
        <f t="shared" si="27"/>
        <v>0.9998549498368186</v>
      </c>
      <c r="H481" s="136">
        <f t="shared" si="28"/>
        <v>0.004915726122064495</v>
      </c>
    </row>
    <row r="482" spans="1:8" ht="12.75">
      <c r="A482" s="52">
        <f t="shared" si="26"/>
        <v>420</v>
      </c>
      <c r="B482" s="5"/>
      <c r="C482" s="73" t="s">
        <v>195</v>
      </c>
      <c r="D482" s="40">
        <v>24100</v>
      </c>
      <c r="E482" s="40">
        <v>23244</v>
      </c>
      <c r="F482" s="40">
        <v>23226</v>
      </c>
      <c r="G482" s="136">
        <f t="shared" si="27"/>
        <v>0.999225606608157</v>
      </c>
      <c r="H482" s="136">
        <f t="shared" si="28"/>
        <v>0.0013802637262877485</v>
      </c>
    </row>
    <row r="483" spans="1:8" ht="12.75">
      <c r="A483" s="52">
        <f t="shared" si="26"/>
        <v>421</v>
      </c>
      <c r="B483" s="5">
        <v>4350</v>
      </c>
      <c r="C483" s="105" t="s">
        <v>341</v>
      </c>
      <c r="D483" s="40">
        <v>500</v>
      </c>
      <c r="E483" s="40">
        <v>500</v>
      </c>
      <c r="F483" s="40">
        <v>135</v>
      </c>
      <c r="G483" s="136">
        <f>F483/E483</f>
        <v>0.27</v>
      </c>
      <c r="H483" s="136">
        <f>F483/F$53</f>
        <v>8.022716053080428E-06</v>
      </c>
    </row>
    <row r="484" spans="1:8" ht="12.75">
      <c r="A484" s="52">
        <f t="shared" si="26"/>
        <v>422</v>
      </c>
      <c r="B484" s="5">
        <v>4410</v>
      </c>
      <c r="C484" s="73" t="s">
        <v>36</v>
      </c>
      <c r="D484" s="41">
        <f>SUM(D486:D487)</f>
        <v>6400</v>
      </c>
      <c r="E484" s="41">
        <f>SUM(E486:E487)</f>
        <v>5500</v>
      </c>
      <c r="F484" s="41">
        <f>SUM(F486:F487)</f>
        <v>4051</v>
      </c>
      <c r="G484" s="136">
        <f t="shared" si="27"/>
        <v>0.7365454545454545</v>
      </c>
      <c r="H484" s="136">
        <f t="shared" si="28"/>
        <v>0.00024074090911873199</v>
      </c>
    </row>
    <row r="485" spans="1:8" ht="12.75">
      <c r="A485" s="52">
        <f t="shared" si="26"/>
        <v>423</v>
      </c>
      <c r="B485" s="5"/>
      <c r="C485" s="73" t="s">
        <v>14</v>
      </c>
      <c r="D485" s="40"/>
      <c r="E485" s="40"/>
      <c r="F485" s="40"/>
      <c r="G485" s="136"/>
      <c r="H485" s="136"/>
    </row>
    <row r="486" spans="1:8" ht="12.75">
      <c r="A486" s="52">
        <f t="shared" si="26"/>
        <v>424</v>
      </c>
      <c r="B486" s="5"/>
      <c r="C486" s="73" t="s">
        <v>194</v>
      </c>
      <c r="D486" s="40">
        <v>2500</v>
      </c>
      <c r="E486" s="40">
        <v>2500</v>
      </c>
      <c r="F486" s="40">
        <v>1684</v>
      </c>
      <c r="G486" s="136">
        <f t="shared" si="27"/>
        <v>0.6736</v>
      </c>
      <c r="H486" s="136">
        <f t="shared" si="28"/>
        <v>0.00010007595432138845</v>
      </c>
    </row>
    <row r="487" spans="1:8" ht="12.75">
      <c r="A487" s="52">
        <f t="shared" si="26"/>
        <v>425</v>
      </c>
      <c r="B487" s="5"/>
      <c r="C487" s="73" t="s">
        <v>195</v>
      </c>
      <c r="D487" s="40">
        <v>3900</v>
      </c>
      <c r="E487" s="40">
        <v>3000</v>
      </c>
      <c r="F487" s="40">
        <v>2367</v>
      </c>
      <c r="G487" s="136">
        <f t="shared" si="27"/>
        <v>0.789</v>
      </c>
      <c r="H487" s="136">
        <f t="shared" si="28"/>
        <v>0.00014066495479734352</v>
      </c>
    </row>
    <row r="488" spans="1:8" ht="12.75">
      <c r="A488" s="52">
        <f t="shared" si="26"/>
        <v>426</v>
      </c>
      <c r="B488" s="5">
        <v>4420</v>
      </c>
      <c r="C488" s="73" t="s">
        <v>51</v>
      </c>
      <c r="D488" s="41">
        <f>SUM(D490:D491)</f>
        <v>0</v>
      </c>
      <c r="E488" s="41">
        <f>SUM(E490:E491)</f>
        <v>0</v>
      </c>
      <c r="F488" s="41">
        <f>SUM(F490:F491)</f>
        <v>0</v>
      </c>
      <c r="G488" s="136"/>
      <c r="H488" s="136"/>
    </row>
    <row r="489" spans="1:8" ht="12.75">
      <c r="A489" s="52">
        <f t="shared" si="26"/>
        <v>427</v>
      </c>
      <c r="B489" s="5"/>
      <c r="C489" s="73" t="s">
        <v>14</v>
      </c>
      <c r="D489" s="40"/>
      <c r="E489" s="40"/>
      <c r="F489" s="40"/>
      <c r="G489" s="136"/>
      <c r="H489" s="136"/>
    </row>
    <row r="490" spans="1:8" ht="12.75">
      <c r="A490" s="52">
        <f t="shared" si="26"/>
        <v>428</v>
      </c>
      <c r="B490" s="5"/>
      <c r="C490" s="73" t="s">
        <v>194</v>
      </c>
      <c r="D490" s="40">
        <v>0</v>
      </c>
      <c r="E490" s="40">
        <v>0</v>
      </c>
      <c r="F490" s="40">
        <v>0</v>
      </c>
      <c r="G490" s="136"/>
      <c r="H490" s="136"/>
    </row>
    <row r="491" spans="1:8" ht="12.75">
      <c r="A491" s="52">
        <f t="shared" si="26"/>
        <v>429</v>
      </c>
      <c r="B491" s="5"/>
      <c r="C491" s="73" t="s">
        <v>195</v>
      </c>
      <c r="D491" s="40">
        <v>0</v>
      </c>
      <c r="E491" s="40">
        <v>0</v>
      </c>
      <c r="F491" s="40">
        <v>0</v>
      </c>
      <c r="G491" s="136"/>
      <c r="H491" s="136"/>
    </row>
    <row r="492" spans="1:8" ht="12.75">
      <c r="A492" s="52">
        <f t="shared" si="26"/>
        <v>430</v>
      </c>
      <c r="B492" s="5">
        <v>4430</v>
      </c>
      <c r="C492" s="73" t="s">
        <v>48</v>
      </c>
      <c r="D492" s="41">
        <f>SUM(D494:D495)</f>
        <v>5200</v>
      </c>
      <c r="E492" s="41">
        <f>SUM(E494:E495)</f>
        <v>4911</v>
      </c>
      <c r="F492" s="41">
        <f>SUM(F494:F495)</f>
        <v>3976</v>
      </c>
      <c r="G492" s="136">
        <f t="shared" si="27"/>
        <v>0.8096110771736917</v>
      </c>
      <c r="H492" s="136">
        <f t="shared" si="28"/>
        <v>0.0002362838446447984</v>
      </c>
    </row>
    <row r="493" spans="1:8" ht="12.75">
      <c r="A493" s="52">
        <f t="shared" si="26"/>
        <v>431</v>
      </c>
      <c r="B493" s="5"/>
      <c r="C493" s="73" t="s">
        <v>14</v>
      </c>
      <c r="D493" s="40"/>
      <c r="E493" s="40"/>
      <c r="F493" s="40"/>
      <c r="G493" s="136"/>
      <c r="H493" s="136"/>
    </row>
    <row r="494" spans="1:8" ht="12.75">
      <c r="A494" s="52">
        <f t="shared" si="26"/>
        <v>432</v>
      </c>
      <c r="B494" s="5"/>
      <c r="C494" s="73" t="s">
        <v>194</v>
      </c>
      <c r="D494" s="40">
        <v>3200</v>
      </c>
      <c r="E494" s="40">
        <v>3200</v>
      </c>
      <c r="F494" s="40">
        <v>2265</v>
      </c>
      <c r="G494" s="136">
        <f t="shared" si="27"/>
        <v>0.7078125</v>
      </c>
      <c r="H494" s="136">
        <f t="shared" si="28"/>
        <v>0.00013460334711279387</v>
      </c>
    </row>
    <row r="495" spans="1:8" ht="12.75">
      <c r="A495" s="52">
        <f t="shared" si="26"/>
        <v>433</v>
      </c>
      <c r="B495" s="5"/>
      <c r="C495" s="73" t="s">
        <v>195</v>
      </c>
      <c r="D495" s="40">
        <v>2000</v>
      </c>
      <c r="E495" s="40">
        <v>1711</v>
      </c>
      <c r="F495" s="40">
        <v>1711</v>
      </c>
      <c r="G495" s="136">
        <f t="shared" si="27"/>
        <v>1</v>
      </c>
      <c r="H495" s="136">
        <f t="shared" si="28"/>
        <v>0.00010168049753200454</v>
      </c>
    </row>
    <row r="496" spans="1:8" ht="12.75">
      <c r="A496" s="52">
        <f t="shared" si="26"/>
        <v>434</v>
      </c>
      <c r="B496" s="5">
        <v>4440</v>
      </c>
      <c r="C496" s="73" t="s">
        <v>52</v>
      </c>
      <c r="D496" s="41">
        <f>SUM(D498:D499)</f>
        <v>98453</v>
      </c>
      <c r="E496" s="41">
        <f>SUM(E498:E499)</f>
        <v>97483</v>
      </c>
      <c r="F496" s="41">
        <f>SUM(F498:F499)</f>
        <v>96848</v>
      </c>
      <c r="G496" s="136">
        <f t="shared" si="27"/>
        <v>0.9934860437204436</v>
      </c>
      <c r="H496" s="136">
        <f t="shared" si="28"/>
        <v>0.00575543706895358</v>
      </c>
    </row>
    <row r="497" spans="1:8" ht="12.75">
      <c r="A497" s="52">
        <f t="shared" si="26"/>
        <v>435</v>
      </c>
      <c r="B497" s="5"/>
      <c r="C497" s="73" t="s">
        <v>14</v>
      </c>
      <c r="D497" s="40"/>
      <c r="E497" s="40"/>
      <c r="F497" s="40"/>
      <c r="G497" s="136"/>
      <c r="H497" s="136"/>
    </row>
    <row r="498" spans="1:8" ht="12.75">
      <c r="A498" s="52">
        <f t="shared" si="26"/>
        <v>436</v>
      </c>
      <c r="B498" s="5"/>
      <c r="C498" s="73" t="s">
        <v>194</v>
      </c>
      <c r="D498" s="40">
        <v>71398</v>
      </c>
      <c r="E498" s="40">
        <v>71398</v>
      </c>
      <c r="F498" s="40">
        <v>71398</v>
      </c>
      <c r="G498" s="136">
        <f t="shared" si="27"/>
        <v>1</v>
      </c>
      <c r="H498" s="136">
        <f t="shared" si="28"/>
        <v>0.004243006524132122</v>
      </c>
    </row>
    <row r="499" spans="1:8" ht="12.75">
      <c r="A499" s="52">
        <f t="shared" si="26"/>
        <v>437</v>
      </c>
      <c r="B499" s="5"/>
      <c r="C499" s="73" t="s">
        <v>195</v>
      </c>
      <c r="D499" s="40">
        <v>27055</v>
      </c>
      <c r="E499" s="40">
        <v>26085</v>
      </c>
      <c r="F499" s="40">
        <v>25450</v>
      </c>
      <c r="G499" s="136">
        <f t="shared" si="27"/>
        <v>0.9756565075714012</v>
      </c>
      <c r="H499" s="136">
        <f t="shared" si="28"/>
        <v>0.0015124305448214587</v>
      </c>
    </row>
    <row r="500" spans="1:8" ht="12.75">
      <c r="A500" s="52">
        <f t="shared" si="26"/>
        <v>438</v>
      </c>
      <c r="B500" s="5">
        <v>6050</v>
      </c>
      <c r="C500" s="73" t="s">
        <v>174</v>
      </c>
      <c r="D500" s="40"/>
      <c r="E500" s="40"/>
      <c r="F500" s="40"/>
      <c r="G500" s="136"/>
      <c r="H500" s="136"/>
    </row>
    <row r="501" spans="1:8" ht="12.75">
      <c r="A501" s="52">
        <f t="shared" si="26"/>
        <v>439</v>
      </c>
      <c r="B501" s="5"/>
      <c r="C501" s="73" t="s">
        <v>386</v>
      </c>
      <c r="D501" s="40">
        <v>0</v>
      </c>
      <c r="E501" s="40">
        <v>79489</v>
      </c>
      <c r="F501" s="40">
        <v>79104</v>
      </c>
      <c r="G501" s="136">
        <f>F501/E501</f>
        <v>0.995156562543245</v>
      </c>
      <c r="H501" s="136">
        <f>F501/F$53</f>
        <v>0.004700955041947216</v>
      </c>
    </row>
    <row r="502" spans="1:8" ht="11.25" customHeight="1">
      <c r="A502" s="52">
        <f t="shared" si="26"/>
        <v>440</v>
      </c>
      <c r="B502" s="5">
        <v>6060</v>
      </c>
      <c r="C502" s="73" t="s">
        <v>198</v>
      </c>
      <c r="D502" s="40"/>
      <c r="E502" s="40"/>
      <c r="F502" s="40"/>
      <c r="G502" s="136"/>
      <c r="H502" s="136"/>
    </row>
    <row r="503" spans="1:8" ht="12.75">
      <c r="A503" s="52">
        <f t="shared" si="26"/>
        <v>441</v>
      </c>
      <c r="B503" s="5"/>
      <c r="C503" s="73" t="s">
        <v>193</v>
      </c>
      <c r="D503" s="39">
        <f>SUM(D505:D506)</f>
        <v>0</v>
      </c>
      <c r="E503" s="39">
        <f>SUM(E505:E506)</f>
        <v>3000</v>
      </c>
      <c r="F503" s="39">
        <f>SUM(F505:F506)</f>
        <v>2972</v>
      </c>
      <c r="G503" s="136">
        <f>F503/E503</f>
        <v>0.9906666666666667</v>
      </c>
      <c r="H503" s="136">
        <f>F503/F$53</f>
        <v>0.00017661860822040765</v>
      </c>
    </row>
    <row r="504" spans="1:8" ht="12.75">
      <c r="A504" s="52">
        <f t="shared" si="26"/>
        <v>442</v>
      </c>
      <c r="B504" s="5"/>
      <c r="C504" s="73" t="s">
        <v>14</v>
      </c>
      <c r="D504" s="40"/>
      <c r="E504" s="40"/>
      <c r="F504" s="40"/>
      <c r="G504" s="136"/>
      <c r="H504" s="136"/>
    </row>
    <row r="505" spans="1:8" ht="12.75">
      <c r="A505" s="52">
        <f t="shared" si="26"/>
        <v>443</v>
      </c>
      <c r="B505" s="5"/>
      <c r="C505" s="73" t="s">
        <v>194</v>
      </c>
      <c r="D505" s="40">
        <v>0</v>
      </c>
      <c r="E505" s="40">
        <v>3000</v>
      </c>
      <c r="F505" s="40">
        <v>2972</v>
      </c>
      <c r="G505" s="136">
        <f>F505/E505</f>
        <v>0.9906666666666667</v>
      </c>
      <c r="H505" s="136">
        <f>F505/F$53</f>
        <v>0.00017661860822040765</v>
      </c>
    </row>
    <row r="506" spans="1:8" ht="12.75">
      <c r="A506" s="52">
        <f t="shared" si="26"/>
        <v>444</v>
      </c>
      <c r="B506" s="5"/>
      <c r="C506" s="73" t="s">
        <v>195</v>
      </c>
      <c r="D506" s="40">
        <v>0</v>
      </c>
      <c r="E506" s="40">
        <v>0</v>
      </c>
      <c r="F506" s="40">
        <v>0</v>
      </c>
      <c r="G506" s="136"/>
      <c r="H506" s="136"/>
    </row>
    <row r="507" spans="1:8" s="67" customFormat="1" ht="12.75">
      <c r="A507" s="52">
        <f t="shared" si="26"/>
        <v>445</v>
      </c>
      <c r="B507" s="58">
        <v>80103</v>
      </c>
      <c r="C507" s="62" t="s">
        <v>387</v>
      </c>
      <c r="D507" s="59">
        <f>SUM(D508:D513)</f>
        <v>0</v>
      </c>
      <c r="E507" s="59">
        <f>SUM(E508:E513)</f>
        <v>35048</v>
      </c>
      <c r="F507" s="59">
        <f>SUM(F508:F513)</f>
        <v>34315</v>
      </c>
      <c r="G507" s="106">
        <f aca="true" t="shared" si="29" ref="G507:G512">F507/E507</f>
        <v>0.9790858251540744</v>
      </c>
      <c r="H507" s="106">
        <f aca="true" t="shared" si="30" ref="H507:H512">F507/F$53</f>
        <v>0.0020392555656404067</v>
      </c>
    </row>
    <row r="508" spans="1:8" ht="12.75">
      <c r="A508" s="52">
        <f t="shared" si="26"/>
        <v>446</v>
      </c>
      <c r="B508" s="5">
        <v>3020</v>
      </c>
      <c r="C508" s="73" t="s">
        <v>49</v>
      </c>
      <c r="D508" s="40">
        <v>0</v>
      </c>
      <c r="E508" s="40">
        <v>2680</v>
      </c>
      <c r="F508" s="40">
        <v>2677</v>
      </c>
      <c r="G508" s="136">
        <f t="shared" si="29"/>
        <v>0.9988805970149254</v>
      </c>
      <c r="H508" s="136">
        <f t="shared" si="30"/>
        <v>0.00015908748795626895</v>
      </c>
    </row>
    <row r="509" spans="1:8" ht="12.75">
      <c r="A509" s="52">
        <f t="shared" si="26"/>
        <v>447</v>
      </c>
      <c r="B509" s="5">
        <v>4010</v>
      </c>
      <c r="C509" s="73" t="s">
        <v>34</v>
      </c>
      <c r="D509" s="40">
        <v>0</v>
      </c>
      <c r="E509" s="40">
        <v>23000</v>
      </c>
      <c r="F509" s="40">
        <v>22426</v>
      </c>
      <c r="G509" s="136">
        <f t="shared" si="29"/>
        <v>0.9750434782608696</v>
      </c>
      <c r="H509" s="136">
        <f t="shared" si="30"/>
        <v>0.001332721705232457</v>
      </c>
    </row>
    <row r="510" spans="1:8" ht="12.75">
      <c r="A510" s="52">
        <f t="shared" si="26"/>
        <v>448</v>
      </c>
      <c r="B510" s="5">
        <v>4040</v>
      </c>
      <c r="C510" s="73" t="s">
        <v>35</v>
      </c>
      <c r="D510" s="40">
        <v>0</v>
      </c>
      <c r="E510" s="40">
        <v>1793</v>
      </c>
      <c r="F510" s="40">
        <v>1792</v>
      </c>
      <c r="G510" s="136">
        <f t="shared" si="29"/>
        <v>0.9994422755158952</v>
      </c>
      <c r="H510" s="136">
        <f t="shared" si="30"/>
        <v>0.0001064941271638528</v>
      </c>
    </row>
    <row r="511" spans="1:8" ht="12.75">
      <c r="A511" s="52">
        <f t="shared" si="26"/>
        <v>449</v>
      </c>
      <c r="B511" s="5">
        <v>4110</v>
      </c>
      <c r="C511" s="73" t="s">
        <v>39</v>
      </c>
      <c r="D511" s="40">
        <v>0</v>
      </c>
      <c r="E511" s="40">
        <v>4950</v>
      </c>
      <c r="F511" s="40">
        <v>4814</v>
      </c>
      <c r="G511" s="136">
        <f t="shared" si="29"/>
        <v>0.9725252525252526</v>
      </c>
      <c r="H511" s="136">
        <f t="shared" si="30"/>
        <v>0.00028608411170021617</v>
      </c>
    </row>
    <row r="512" spans="1:8" ht="12.75">
      <c r="A512" s="52">
        <f t="shared" si="26"/>
        <v>450</v>
      </c>
      <c r="B512" s="5">
        <v>4120</v>
      </c>
      <c r="C512" s="73" t="s">
        <v>40</v>
      </c>
      <c r="D512" s="40">
        <v>0</v>
      </c>
      <c r="E512" s="40">
        <v>675</v>
      </c>
      <c r="F512" s="40">
        <v>656</v>
      </c>
      <c r="G512" s="136">
        <f t="shared" si="29"/>
        <v>0.9718518518518519</v>
      </c>
      <c r="H512" s="136">
        <f t="shared" si="30"/>
        <v>3.8984457265338974E-05</v>
      </c>
    </row>
    <row r="513" spans="1:8" ht="12.75">
      <c r="A513" s="52">
        <f t="shared" si="26"/>
        <v>451</v>
      </c>
      <c r="B513" s="5">
        <v>4440</v>
      </c>
      <c r="C513" s="73" t="s">
        <v>54</v>
      </c>
      <c r="D513" s="40">
        <v>0</v>
      </c>
      <c r="E513" s="40">
        <v>1950</v>
      </c>
      <c r="F513" s="40">
        <v>1950</v>
      </c>
      <c r="G513" s="136">
        <f>F513/E513</f>
        <v>1</v>
      </c>
      <c r="H513" s="136">
        <f>F513/F$53</f>
        <v>0.00011588367632227286</v>
      </c>
    </row>
    <row r="514" spans="1:8" s="67" customFormat="1" ht="12.75">
      <c r="A514" s="52">
        <f t="shared" si="26"/>
        <v>452</v>
      </c>
      <c r="B514" s="58">
        <v>80104</v>
      </c>
      <c r="C514" s="62" t="s">
        <v>272</v>
      </c>
      <c r="D514" s="59">
        <f>SUM(D515:D529)</f>
        <v>1046510</v>
      </c>
      <c r="E514" s="59">
        <f>SUM(E515:E529)</f>
        <v>1102670</v>
      </c>
      <c r="F514" s="59">
        <f>SUM(F515:F529)</f>
        <v>1092368</v>
      </c>
      <c r="G514" s="106">
        <f t="shared" si="27"/>
        <v>0.9906572229225425</v>
      </c>
      <c r="H514" s="106">
        <f t="shared" si="28"/>
        <v>0.06491672807015823</v>
      </c>
    </row>
    <row r="515" spans="1:8" ht="12.75">
      <c r="A515" s="52">
        <f t="shared" si="26"/>
        <v>453</v>
      </c>
      <c r="B515" s="5">
        <v>3020</v>
      </c>
      <c r="C515" s="73" t="s">
        <v>49</v>
      </c>
      <c r="D515" s="40">
        <v>4000</v>
      </c>
      <c r="E515" s="40">
        <v>4000</v>
      </c>
      <c r="F515" s="40">
        <v>3829</v>
      </c>
      <c r="G515" s="136">
        <f t="shared" si="27"/>
        <v>0.95725</v>
      </c>
      <c r="H515" s="136">
        <f t="shared" si="28"/>
        <v>0.0002275479982758886</v>
      </c>
    </row>
    <row r="516" spans="1:8" ht="12.75">
      <c r="A516" s="52">
        <f t="shared" si="26"/>
        <v>454</v>
      </c>
      <c r="B516" s="5">
        <v>4010</v>
      </c>
      <c r="C516" s="73" t="s">
        <v>34</v>
      </c>
      <c r="D516" s="40">
        <v>584600</v>
      </c>
      <c r="E516" s="40">
        <v>607000</v>
      </c>
      <c r="F516" s="40">
        <v>606273</v>
      </c>
      <c r="G516" s="136">
        <f t="shared" si="27"/>
        <v>0.9988023064250412</v>
      </c>
      <c r="H516" s="136">
        <f t="shared" si="28"/>
        <v>0.036029304664068375</v>
      </c>
    </row>
    <row r="517" spans="1:8" ht="12.75">
      <c r="A517" s="52">
        <f t="shared" si="26"/>
        <v>455</v>
      </c>
      <c r="B517" s="5">
        <v>4040</v>
      </c>
      <c r="C517" s="73" t="s">
        <v>35</v>
      </c>
      <c r="D517" s="40">
        <v>43500</v>
      </c>
      <c r="E517" s="40">
        <v>41019</v>
      </c>
      <c r="F517" s="40">
        <v>41018</v>
      </c>
      <c r="G517" s="136">
        <f t="shared" si="27"/>
        <v>0.9999756210536581</v>
      </c>
      <c r="H517" s="136">
        <f t="shared" si="28"/>
        <v>0.0024375982745574298</v>
      </c>
    </row>
    <row r="518" spans="1:8" ht="12.75">
      <c r="A518" s="52">
        <f t="shared" si="26"/>
        <v>456</v>
      </c>
      <c r="B518" s="5">
        <v>4110</v>
      </c>
      <c r="C518" s="73" t="s">
        <v>39</v>
      </c>
      <c r="D518" s="40">
        <v>109725</v>
      </c>
      <c r="E518" s="40">
        <v>105675</v>
      </c>
      <c r="F518" s="40">
        <v>105669</v>
      </c>
      <c r="G518" s="136">
        <f t="shared" si="27"/>
        <v>0.9999432221433641</v>
      </c>
      <c r="H518" s="136">
        <f t="shared" si="28"/>
        <v>0.0062796472786144876</v>
      </c>
    </row>
    <row r="519" spans="1:8" ht="12.75">
      <c r="A519" s="52">
        <f t="shared" si="26"/>
        <v>457</v>
      </c>
      <c r="B519" s="5">
        <v>4120</v>
      </c>
      <c r="C519" s="73" t="s">
        <v>40</v>
      </c>
      <c r="D519" s="40">
        <v>14865</v>
      </c>
      <c r="E519" s="40">
        <v>15115</v>
      </c>
      <c r="F519" s="40">
        <v>15026</v>
      </c>
      <c r="G519" s="136">
        <f t="shared" si="27"/>
        <v>0.9941118094608006</v>
      </c>
      <c r="H519" s="136">
        <f t="shared" si="28"/>
        <v>0.0008929580104710113</v>
      </c>
    </row>
    <row r="520" spans="1:8" ht="12.75">
      <c r="A520" s="52">
        <f t="shared" si="26"/>
        <v>458</v>
      </c>
      <c r="B520" s="5">
        <v>4210</v>
      </c>
      <c r="C520" s="73" t="s">
        <v>177</v>
      </c>
      <c r="D520" s="40">
        <v>78000</v>
      </c>
      <c r="E520" s="40">
        <v>77820</v>
      </c>
      <c r="F520" s="40">
        <v>77818</v>
      </c>
      <c r="G520" s="136">
        <f t="shared" si="27"/>
        <v>0.9999742996658957</v>
      </c>
      <c r="H520" s="136">
        <f t="shared" si="28"/>
        <v>0.004624531243100836</v>
      </c>
    </row>
    <row r="521" spans="1:8" ht="12.75">
      <c r="A521" s="52">
        <f t="shared" si="26"/>
        <v>459</v>
      </c>
      <c r="B521" s="5">
        <v>4220</v>
      </c>
      <c r="C521" s="73" t="s">
        <v>188</v>
      </c>
      <c r="D521" s="40">
        <v>83500</v>
      </c>
      <c r="E521" s="40">
        <v>83500</v>
      </c>
      <c r="F521" s="40">
        <v>74664</v>
      </c>
      <c r="G521" s="136">
        <f t="shared" si="27"/>
        <v>0.8941796407185629</v>
      </c>
      <c r="H521" s="136">
        <f t="shared" si="28"/>
        <v>0.004437096825090349</v>
      </c>
    </row>
    <row r="522" spans="1:8" ht="12.75">
      <c r="A522" s="52">
        <f t="shared" si="26"/>
        <v>460</v>
      </c>
      <c r="B522" s="5">
        <v>4240</v>
      </c>
      <c r="C522" s="73" t="s">
        <v>189</v>
      </c>
      <c r="D522" s="40"/>
      <c r="E522" s="40"/>
      <c r="F522" s="40"/>
      <c r="G522" s="136"/>
      <c r="H522" s="136"/>
    </row>
    <row r="523" spans="1:8" ht="12.75">
      <c r="A523" s="52">
        <f t="shared" si="26"/>
        <v>461</v>
      </c>
      <c r="B523" s="5"/>
      <c r="C523" s="73" t="s">
        <v>190</v>
      </c>
      <c r="D523" s="40">
        <v>8000</v>
      </c>
      <c r="E523" s="40">
        <v>8300</v>
      </c>
      <c r="F523" s="40">
        <v>8255</v>
      </c>
      <c r="G523" s="136">
        <f t="shared" si="27"/>
        <v>0.994578313253012</v>
      </c>
      <c r="H523" s="136">
        <f t="shared" si="28"/>
        <v>0.0004905742297642885</v>
      </c>
    </row>
    <row r="524" spans="1:8" ht="12.75">
      <c r="A524" s="52">
        <f t="shared" si="26"/>
        <v>462</v>
      </c>
      <c r="B524" s="5">
        <v>4260</v>
      </c>
      <c r="C524" s="73" t="s">
        <v>181</v>
      </c>
      <c r="D524" s="40">
        <v>22800</v>
      </c>
      <c r="E524" s="40">
        <v>20800</v>
      </c>
      <c r="F524" s="40">
        <v>20748</v>
      </c>
      <c r="G524" s="136">
        <f t="shared" si="27"/>
        <v>0.9975</v>
      </c>
      <c r="H524" s="136">
        <f t="shared" si="28"/>
        <v>0.0012330023160689832</v>
      </c>
    </row>
    <row r="525" spans="1:8" ht="12.75">
      <c r="A525" s="52">
        <f aca="true" t="shared" si="31" ref="A525:A588">A524+1</f>
        <v>463</v>
      </c>
      <c r="B525" s="5">
        <v>4270</v>
      </c>
      <c r="C525" s="73" t="s">
        <v>176</v>
      </c>
      <c r="D525" s="40">
        <v>50000</v>
      </c>
      <c r="E525" s="40">
        <v>82678</v>
      </c>
      <c r="F525" s="40">
        <v>82678</v>
      </c>
      <c r="G525" s="136">
        <f t="shared" si="27"/>
        <v>1</v>
      </c>
      <c r="H525" s="136">
        <f t="shared" si="28"/>
        <v>0.004913349021011731</v>
      </c>
    </row>
    <row r="526" spans="1:8" ht="12.75">
      <c r="A526" s="52">
        <f t="shared" si="31"/>
        <v>464</v>
      </c>
      <c r="B526" s="5">
        <v>4300</v>
      </c>
      <c r="C526" s="73" t="s">
        <v>192</v>
      </c>
      <c r="D526" s="40">
        <v>17600</v>
      </c>
      <c r="E526" s="40">
        <v>22960</v>
      </c>
      <c r="F526" s="40">
        <v>22602</v>
      </c>
      <c r="G526" s="136">
        <f t="shared" si="27"/>
        <v>0.9844076655052265</v>
      </c>
      <c r="H526" s="136">
        <f t="shared" si="28"/>
        <v>0.0013431809498646212</v>
      </c>
    </row>
    <row r="527" spans="1:8" ht="12.75">
      <c r="A527" s="52">
        <f t="shared" si="31"/>
        <v>465</v>
      </c>
      <c r="B527" s="5">
        <v>4410</v>
      </c>
      <c r="C527" s="73" t="s">
        <v>36</v>
      </c>
      <c r="D527" s="40">
        <v>500</v>
      </c>
      <c r="E527" s="40">
        <v>700</v>
      </c>
      <c r="F527" s="40">
        <v>685</v>
      </c>
      <c r="G527" s="136">
        <f t="shared" si="27"/>
        <v>0.9785714285714285</v>
      </c>
      <c r="H527" s="136">
        <f t="shared" si="28"/>
        <v>4.070785552859329E-05</v>
      </c>
    </row>
    <row r="528" spans="1:8" ht="12.75">
      <c r="A528" s="52">
        <f t="shared" si="31"/>
        <v>466</v>
      </c>
      <c r="B528" s="5">
        <v>4430</v>
      </c>
      <c r="C528" s="73" t="s">
        <v>48</v>
      </c>
      <c r="D528" s="40">
        <v>1100</v>
      </c>
      <c r="E528" s="40">
        <v>933</v>
      </c>
      <c r="F528" s="40">
        <v>933</v>
      </c>
      <c r="G528" s="136">
        <f t="shared" si="27"/>
        <v>1</v>
      </c>
      <c r="H528" s="136">
        <f t="shared" si="28"/>
        <v>5.544588205573363E-05</v>
      </c>
    </row>
    <row r="529" spans="1:8" ht="12.75">
      <c r="A529" s="52">
        <f t="shared" si="31"/>
        <v>467</v>
      </c>
      <c r="B529" s="5">
        <v>4440</v>
      </c>
      <c r="C529" s="73" t="s">
        <v>54</v>
      </c>
      <c r="D529" s="40">
        <v>28320</v>
      </c>
      <c r="E529" s="40">
        <v>32170</v>
      </c>
      <c r="F529" s="40">
        <v>32170</v>
      </c>
      <c r="G529" s="136">
        <f t="shared" si="27"/>
        <v>1</v>
      </c>
      <c r="H529" s="136">
        <f t="shared" si="28"/>
        <v>0.0019117835216859067</v>
      </c>
    </row>
    <row r="530" spans="1:8" s="25" customFormat="1" ht="12.75">
      <c r="A530" s="52">
        <f t="shared" si="31"/>
        <v>468</v>
      </c>
      <c r="B530" s="12">
        <v>80110</v>
      </c>
      <c r="C530" s="62" t="s">
        <v>230</v>
      </c>
      <c r="D530" s="38">
        <f>SUM(D531:D549)</f>
        <v>1773721</v>
      </c>
      <c r="E530" s="38">
        <f>SUM(E531:E549)</f>
        <v>1855734</v>
      </c>
      <c r="F530" s="38">
        <f>SUM(F531:F549)</f>
        <v>1827678</v>
      </c>
      <c r="G530" s="106">
        <f t="shared" si="27"/>
        <v>0.9848814539152702</v>
      </c>
      <c r="H530" s="106">
        <f t="shared" si="28"/>
        <v>0.10861438244786616</v>
      </c>
    </row>
    <row r="531" spans="1:8" ht="12.75">
      <c r="A531" s="52">
        <f t="shared" si="31"/>
        <v>469</v>
      </c>
      <c r="B531" s="5">
        <v>3020</v>
      </c>
      <c r="C531" s="73" t="s">
        <v>49</v>
      </c>
      <c r="D531" s="40">
        <v>7900</v>
      </c>
      <c r="E531" s="40">
        <v>6100</v>
      </c>
      <c r="F531" s="40">
        <v>6037</v>
      </c>
      <c r="G531" s="136">
        <f t="shared" si="27"/>
        <v>0.9896721311475409</v>
      </c>
      <c r="H531" s="136">
        <f t="shared" si="28"/>
        <v>0.00035876397638849296</v>
      </c>
    </row>
    <row r="532" spans="1:8" ht="12.75">
      <c r="A532" s="52">
        <f t="shared" si="31"/>
        <v>470</v>
      </c>
      <c r="B532" s="5">
        <v>4010</v>
      </c>
      <c r="C532" s="73" t="s">
        <v>34</v>
      </c>
      <c r="D532" s="40">
        <v>1046250</v>
      </c>
      <c r="E532" s="40">
        <v>1048525</v>
      </c>
      <c r="F532" s="40">
        <v>1047796</v>
      </c>
      <c r="G532" s="136">
        <f t="shared" si="27"/>
        <v>0.9993047376075916</v>
      </c>
      <c r="H532" s="136">
        <f t="shared" si="28"/>
        <v>0.062267924367062674</v>
      </c>
    </row>
    <row r="533" spans="1:8" ht="12.75">
      <c r="A533" s="52">
        <f t="shared" si="31"/>
        <v>471</v>
      </c>
      <c r="B533" s="5">
        <v>4040</v>
      </c>
      <c r="C533" s="73" t="s">
        <v>35</v>
      </c>
      <c r="D533" s="40">
        <v>85500</v>
      </c>
      <c r="E533" s="40">
        <v>79550</v>
      </c>
      <c r="F533" s="40">
        <v>79534</v>
      </c>
      <c r="G533" s="136">
        <f t="shared" si="27"/>
        <v>0.9997988686360779</v>
      </c>
      <c r="H533" s="136">
        <f t="shared" si="28"/>
        <v>0.004726508878264436</v>
      </c>
    </row>
    <row r="534" spans="1:8" ht="12.75">
      <c r="A534" s="52">
        <f t="shared" si="31"/>
        <v>472</v>
      </c>
      <c r="B534" s="5">
        <v>4110</v>
      </c>
      <c r="C534" s="73" t="s">
        <v>39</v>
      </c>
      <c r="D534" s="40">
        <v>201638</v>
      </c>
      <c r="E534" s="40">
        <v>203254</v>
      </c>
      <c r="F534" s="40">
        <v>194120</v>
      </c>
      <c r="G534" s="136">
        <f t="shared" si="27"/>
        <v>0.9550611550080195</v>
      </c>
      <c r="H534" s="136">
        <f t="shared" si="28"/>
        <v>0.011536071409066465</v>
      </c>
    </row>
    <row r="535" spans="1:8" ht="12.75">
      <c r="A535" s="52">
        <f t="shared" si="31"/>
        <v>473</v>
      </c>
      <c r="B535" s="5">
        <v>4120</v>
      </c>
      <c r="C535" s="73" t="s">
        <v>40</v>
      </c>
      <c r="D535" s="40">
        <v>27446</v>
      </c>
      <c r="E535" s="40">
        <v>27599</v>
      </c>
      <c r="F535" s="40">
        <v>26567</v>
      </c>
      <c r="G535" s="136">
        <f t="shared" si="27"/>
        <v>0.9626073408456828</v>
      </c>
      <c r="H535" s="136">
        <f t="shared" si="28"/>
        <v>0.0015788110917199093</v>
      </c>
    </row>
    <row r="536" spans="1:8" ht="12.75">
      <c r="A536" s="52">
        <f t="shared" si="31"/>
        <v>474</v>
      </c>
      <c r="B536" s="5">
        <v>4140</v>
      </c>
      <c r="C536" s="73" t="s">
        <v>210</v>
      </c>
      <c r="D536" s="40">
        <v>8800</v>
      </c>
      <c r="E536" s="40">
        <v>0</v>
      </c>
      <c r="F536" s="40">
        <v>0</v>
      </c>
      <c r="G536" s="136"/>
      <c r="H536" s="136"/>
    </row>
    <row r="537" spans="1:8" ht="12.75">
      <c r="A537" s="52">
        <f t="shared" si="31"/>
        <v>475</v>
      </c>
      <c r="B537" s="5">
        <v>4170</v>
      </c>
      <c r="C537" s="73" t="s">
        <v>327</v>
      </c>
      <c r="D537" s="40">
        <v>0</v>
      </c>
      <c r="E537" s="40">
        <v>7500</v>
      </c>
      <c r="F537" s="40">
        <v>7203</v>
      </c>
      <c r="G537" s="136">
        <f>F537/E537</f>
        <v>0.9604</v>
      </c>
      <c r="H537" s="136">
        <f>F537/F$53</f>
        <v>0.0004280564720765802</v>
      </c>
    </row>
    <row r="538" spans="1:8" ht="12.75">
      <c r="A538" s="52">
        <f t="shared" si="31"/>
        <v>476</v>
      </c>
      <c r="B538" s="5">
        <v>4210</v>
      </c>
      <c r="C538" s="73" t="s">
        <v>191</v>
      </c>
      <c r="D538" s="40">
        <v>91500</v>
      </c>
      <c r="E538" s="40">
        <v>81300</v>
      </c>
      <c r="F538" s="40">
        <v>81286</v>
      </c>
      <c r="G538" s="136">
        <f t="shared" si="27"/>
        <v>0.9998277982779827</v>
      </c>
      <c r="H538" s="136">
        <f t="shared" si="28"/>
        <v>0.004830625904375524</v>
      </c>
    </row>
    <row r="539" spans="1:8" ht="12.75">
      <c r="A539" s="52">
        <f t="shared" si="31"/>
        <v>477</v>
      </c>
      <c r="B539" s="5">
        <v>4220</v>
      </c>
      <c r="C539" s="73" t="s">
        <v>188</v>
      </c>
      <c r="D539" s="40">
        <v>73500</v>
      </c>
      <c r="E539" s="40">
        <v>73500</v>
      </c>
      <c r="F539" s="40">
        <v>57047</v>
      </c>
      <c r="G539" s="136">
        <f t="shared" si="27"/>
        <v>0.7761496598639456</v>
      </c>
      <c r="H539" s="136">
        <f t="shared" si="28"/>
        <v>0.003390162093926513</v>
      </c>
    </row>
    <row r="540" spans="1:8" ht="12.75">
      <c r="A540" s="52">
        <f t="shared" si="31"/>
        <v>478</v>
      </c>
      <c r="B540" s="5">
        <v>4240</v>
      </c>
      <c r="C540" s="73" t="s">
        <v>189</v>
      </c>
      <c r="D540" s="40"/>
      <c r="E540" s="40"/>
      <c r="F540" s="40"/>
      <c r="G540" s="136"/>
      <c r="H540" s="136"/>
    </row>
    <row r="541" spans="1:8" ht="12.75">
      <c r="A541" s="52">
        <f t="shared" si="31"/>
        <v>479</v>
      </c>
      <c r="B541" s="5"/>
      <c r="C541" s="73" t="s">
        <v>190</v>
      </c>
      <c r="D541" s="40">
        <v>14000</v>
      </c>
      <c r="E541" s="40">
        <v>14000</v>
      </c>
      <c r="F541" s="40">
        <v>13963</v>
      </c>
      <c r="G541" s="136">
        <f t="shared" si="27"/>
        <v>0.9973571428571428</v>
      </c>
      <c r="H541" s="136">
        <f t="shared" si="28"/>
        <v>0.0008297865499937928</v>
      </c>
    </row>
    <row r="542" spans="1:8" ht="12.75">
      <c r="A542" s="52">
        <f t="shared" si="31"/>
        <v>480</v>
      </c>
      <c r="B542" s="5">
        <v>4260</v>
      </c>
      <c r="C542" s="73" t="s">
        <v>181</v>
      </c>
      <c r="D542" s="40">
        <v>62800</v>
      </c>
      <c r="E542" s="40">
        <v>50300</v>
      </c>
      <c r="F542" s="40">
        <v>50295</v>
      </c>
      <c r="G542" s="136">
        <f t="shared" si="27"/>
        <v>0.9999005964214712</v>
      </c>
      <c r="H542" s="136">
        <f t="shared" si="28"/>
        <v>0.002988907436219853</v>
      </c>
    </row>
    <row r="543" spans="1:8" ht="12.75">
      <c r="A543" s="52">
        <f t="shared" si="31"/>
        <v>481</v>
      </c>
      <c r="B543" s="5">
        <v>4270</v>
      </c>
      <c r="C543" s="73" t="s">
        <v>176</v>
      </c>
      <c r="D543" s="40">
        <v>5000</v>
      </c>
      <c r="E543" s="40">
        <v>87239</v>
      </c>
      <c r="F543" s="40">
        <v>87238</v>
      </c>
      <c r="G543" s="136">
        <f t="shared" si="27"/>
        <v>0.9999885372367863</v>
      </c>
      <c r="H543" s="136">
        <f t="shared" si="28"/>
        <v>0.005184338541026892</v>
      </c>
    </row>
    <row r="544" spans="1:8" ht="12.75">
      <c r="A544" s="52">
        <f t="shared" si="31"/>
        <v>482</v>
      </c>
      <c r="B544" s="5">
        <v>4300</v>
      </c>
      <c r="C544" s="73" t="s">
        <v>175</v>
      </c>
      <c r="D544" s="40">
        <v>77000</v>
      </c>
      <c r="E544" s="40">
        <v>92500</v>
      </c>
      <c r="F544" s="40">
        <v>92439</v>
      </c>
      <c r="G544" s="136">
        <f t="shared" si="27"/>
        <v>0.9993405405405406</v>
      </c>
      <c r="H544" s="136">
        <f t="shared" si="28"/>
        <v>0.005493421105412606</v>
      </c>
    </row>
    <row r="545" spans="1:8" ht="12.75">
      <c r="A545" s="52">
        <f t="shared" si="31"/>
        <v>483</v>
      </c>
      <c r="B545" s="5">
        <v>4410</v>
      </c>
      <c r="C545" s="73" t="s">
        <v>36</v>
      </c>
      <c r="D545" s="40">
        <v>8000</v>
      </c>
      <c r="E545" s="40">
        <v>8000</v>
      </c>
      <c r="F545" s="40">
        <v>7812</v>
      </c>
      <c r="G545" s="136">
        <f t="shared" si="27"/>
        <v>0.9765</v>
      </c>
      <c r="H545" s="136">
        <f t="shared" si="28"/>
        <v>0.0004642478356049208</v>
      </c>
    </row>
    <row r="546" spans="1:8" ht="12.75">
      <c r="A546" s="52">
        <f t="shared" si="31"/>
        <v>484</v>
      </c>
      <c r="B546" s="5">
        <v>4430</v>
      </c>
      <c r="C546" s="73" t="s">
        <v>48</v>
      </c>
      <c r="D546" s="40">
        <v>2500</v>
      </c>
      <c r="E546" s="40">
        <v>2780</v>
      </c>
      <c r="F546" s="40">
        <v>2780</v>
      </c>
      <c r="G546" s="136">
        <f t="shared" si="27"/>
        <v>1</v>
      </c>
      <c r="H546" s="136">
        <f t="shared" si="28"/>
        <v>0.00016520852316713773</v>
      </c>
    </row>
    <row r="547" spans="1:8" ht="12.75">
      <c r="A547" s="52">
        <f t="shared" si="31"/>
        <v>485</v>
      </c>
      <c r="B547" s="5">
        <v>4440</v>
      </c>
      <c r="C547" s="73" t="s">
        <v>54</v>
      </c>
      <c r="D547" s="40">
        <v>61887</v>
      </c>
      <c r="E547" s="40">
        <v>61887</v>
      </c>
      <c r="F547" s="40">
        <v>61887</v>
      </c>
      <c r="G547" s="136">
        <f t="shared" si="27"/>
        <v>1</v>
      </c>
      <c r="H547" s="136">
        <f t="shared" si="28"/>
        <v>0.003677791321311026</v>
      </c>
    </row>
    <row r="548" spans="1:8" ht="12.75">
      <c r="A548" s="52">
        <f t="shared" si="31"/>
        <v>486</v>
      </c>
      <c r="B548" s="5">
        <v>6050</v>
      </c>
      <c r="C548" s="73" t="s">
        <v>174</v>
      </c>
      <c r="G548" s="136"/>
      <c r="H548" s="136"/>
    </row>
    <row r="549" spans="1:8" ht="12.75">
      <c r="A549" s="52">
        <f t="shared" si="31"/>
        <v>487</v>
      </c>
      <c r="B549" s="5"/>
      <c r="C549" s="73" t="s">
        <v>388</v>
      </c>
      <c r="D549" s="40">
        <v>0</v>
      </c>
      <c r="E549" s="40">
        <v>11700</v>
      </c>
      <c r="F549" s="40">
        <v>11674</v>
      </c>
      <c r="G549" s="136">
        <f>F549/E549</f>
        <v>0.9977777777777778</v>
      </c>
      <c r="H549" s="136">
        <f>F549/F$53</f>
        <v>0.0006937569422493402</v>
      </c>
    </row>
    <row r="550" spans="1:8" s="25" customFormat="1" ht="12.75">
      <c r="A550" s="52">
        <f t="shared" si="31"/>
        <v>488</v>
      </c>
      <c r="B550" s="12">
        <v>80113</v>
      </c>
      <c r="C550" s="62" t="s">
        <v>55</v>
      </c>
      <c r="D550" s="38">
        <f>SUM(D551:D552)</f>
        <v>73480</v>
      </c>
      <c r="E550" s="38">
        <f>SUM(E551:E552)</f>
        <v>75330</v>
      </c>
      <c r="F550" s="38">
        <f>SUM(F551:F552)</f>
        <v>75044</v>
      </c>
      <c r="G550" s="106">
        <f t="shared" si="27"/>
        <v>0.996203371830612</v>
      </c>
      <c r="H550" s="106">
        <f t="shared" si="28"/>
        <v>0.004459679285091613</v>
      </c>
    </row>
    <row r="551" spans="1:8" s="56" customFormat="1" ht="12.75">
      <c r="A551" s="52">
        <f t="shared" si="31"/>
        <v>489</v>
      </c>
      <c r="B551" s="79">
        <v>2820</v>
      </c>
      <c r="C551" s="73" t="s">
        <v>431</v>
      </c>
      <c r="D551" s="78">
        <v>0</v>
      </c>
      <c r="E551" s="78">
        <v>4800</v>
      </c>
      <c r="F551" s="78">
        <v>4800</v>
      </c>
      <c r="G551" s="136">
        <f>F551/E551</f>
        <v>1</v>
      </c>
      <c r="H551" s="136">
        <f>F551/F$53</f>
        <v>0.00028525212633174856</v>
      </c>
    </row>
    <row r="552" spans="1:8" ht="12.75">
      <c r="A552" s="52">
        <f t="shared" si="31"/>
        <v>490</v>
      </c>
      <c r="B552" s="5">
        <v>4300</v>
      </c>
      <c r="C552" s="73" t="s">
        <v>175</v>
      </c>
      <c r="D552" s="40">
        <v>73480</v>
      </c>
      <c r="E552" s="40">
        <v>70530</v>
      </c>
      <c r="F552" s="40">
        <v>70244</v>
      </c>
      <c r="G552" s="136">
        <f t="shared" si="27"/>
        <v>0.9959449879483907</v>
      </c>
      <c r="H552" s="136">
        <f t="shared" si="28"/>
        <v>0.004174427158759864</v>
      </c>
    </row>
    <row r="553" spans="1:8" s="67" customFormat="1" ht="12.75">
      <c r="A553" s="52">
        <f t="shared" si="31"/>
        <v>491</v>
      </c>
      <c r="B553" s="58">
        <v>80146</v>
      </c>
      <c r="C553" s="62" t="s">
        <v>244</v>
      </c>
      <c r="D553" s="66">
        <f>D554+D559+D567</f>
        <v>22550</v>
      </c>
      <c r="E553" s="66">
        <f>E554+E559+E567</f>
        <v>17300</v>
      </c>
      <c r="F553" s="66">
        <f>F554+F559+F567</f>
        <v>16237</v>
      </c>
      <c r="G553" s="106">
        <f>F553/E553</f>
        <v>0.9385549132947977</v>
      </c>
      <c r="H553" s="106">
        <f>F553/F$53</f>
        <v>0.0009649247448434586</v>
      </c>
    </row>
    <row r="554" spans="1:8" s="67" customFormat="1" ht="12.75">
      <c r="A554" s="52">
        <f t="shared" si="31"/>
        <v>492</v>
      </c>
      <c r="B554" s="5">
        <v>3250</v>
      </c>
      <c r="C554" s="73" t="s">
        <v>50</v>
      </c>
      <c r="D554" s="78">
        <f>SUM(D556:D558)</f>
        <v>4900</v>
      </c>
      <c r="E554" s="78">
        <f>SUM(E556:E558)</f>
        <v>500</v>
      </c>
      <c r="F554" s="78">
        <f>SUM(F556:F558)</f>
        <v>500</v>
      </c>
      <c r="G554" s="136">
        <f>F554/E554</f>
        <v>1</v>
      </c>
      <c r="H554" s="136">
        <f>F554/F$53</f>
        <v>2.9713763159557143E-05</v>
      </c>
    </row>
    <row r="555" spans="1:8" s="67" customFormat="1" ht="12.75">
      <c r="A555" s="52">
        <f t="shared" si="31"/>
        <v>493</v>
      </c>
      <c r="B555" s="5"/>
      <c r="C555" s="73" t="s">
        <v>14</v>
      </c>
      <c r="D555" s="78"/>
      <c r="E555" s="78"/>
      <c r="F555" s="78"/>
      <c r="G555" s="136"/>
      <c r="H555" s="136"/>
    </row>
    <row r="556" spans="1:8" s="67" customFormat="1" ht="12.75">
      <c r="A556" s="52">
        <f t="shared" si="31"/>
        <v>494</v>
      </c>
      <c r="B556" s="5"/>
      <c r="C556" s="73" t="s">
        <v>194</v>
      </c>
      <c r="D556" s="78">
        <v>2500</v>
      </c>
      <c r="E556" s="78">
        <v>0</v>
      </c>
      <c r="F556" s="78">
        <v>0</v>
      </c>
      <c r="G556" s="136"/>
      <c r="H556" s="136"/>
    </row>
    <row r="557" spans="1:8" s="67" customFormat="1" ht="12.75">
      <c r="A557" s="52">
        <f t="shared" si="31"/>
        <v>495</v>
      </c>
      <c r="B557" s="5"/>
      <c r="C557" s="73" t="s">
        <v>195</v>
      </c>
      <c r="D557" s="78">
        <v>0</v>
      </c>
      <c r="E557" s="78">
        <v>0</v>
      </c>
      <c r="F557" s="78">
        <v>0</v>
      </c>
      <c r="G557" s="136"/>
      <c r="H557" s="136"/>
    </row>
    <row r="558" spans="1:8" s="67" customFormat="1" ht="12.75">
      <c r="A558" s="52">
        <f t="shared" si="31"/>
        <v>496</v>
      </c>
      <c r="B558" s="5"/>
      <c r="C558" s="73" t="s">
        <v>56</v>
      </c>
      <c r="D558" s="78">
        <v>2400</v>
      </c>
      <c r="E558" s="78">
        <v>500</v>
      </c>
      <c r="F558" s="78">
        <v>500</v>
      </c>
      <c r="G558" s="136">
        <f>F558/E558</f>
        <v>1</v>
      </c>
      <c r="H558" s="136">
        <f>F558/F$53</f>
        <v>2.9713763159557143E-05</v>
      </c>
    </row>
    <row r="559" spans="1:8" ht="12.75">
      <c r="A559" s="52">
        <f t="shared" si="31"/>
        <v>497</v>
      </c>
      <c r="B559" s="5">
        <v>4300</v>
      </c>
      <c r="C559" s="73" t="s">
        <v>175</v>
      </c>
      <c r="D559" s="40">
        <f>SUM(D561:D564)</f>
        <v>14550</v>
      </c>
      <c r="E559" s="40">
        <f>SUM(E561:E564)</f>
        <v>12000</v>
      </c>
      <c r="F559" s="40">
        <f>SUM(F561:F564)</f>
        <v>11287</v>
      </c>
      <c r="G559" s="136">
        <f>F559/E559</f>
        <v>0.9405833333333333</v>
      </c>
      <c r="H559" s="136">
        <f>F559/F$53</f>
        <v>0.000670758489563843</v>
      </c>
    </row>
    <row r="560" spans="1:8" ht="12.75">
      <c r="A560" s="52">
        <f t="shared" si="31"/>
        <v>498</v>
      </c>
      <c r="B560" s="5"/>
      <c r="C560" s="73" t="s">
        <v>14</v>
      </c>
      <c r="D560" s="40"/>
      <c r="E560" s="40"/>
      <c r="F560" s="40"/>
      <c r="G560" s="136"/>
      <c r="H560" s="136"/>
    </row>
    <row r="561" spans="1:8" ht="12.75">
      <c r="A561" s="52">
        <f t="shared" si="31"/>
        <v>499</v>
      </c>
      <c r="B561" s="5"/>
      <c r="C561" s="73" t="s">
        <v>194</v>
      </c>
      <c r="D561" s="40">
        <v>6900</v>
      </c>
      <c r="E561" s="40">
        <v>5150</v>
      </c>
      <c r="F561" s="40">
        <v>4695</v>
      </c>
      <c r="G561" s="136">
        <f>F561/E561</f>
        <v>0.9116504854368932</v>
      </c>
      <c r="H561" s="136">
        <f>F561/F$53</f>
        <v>0.0002790122360682416</v>
      </c>
    </row>
    <row r="562" spans="1:8" ht="12.75">
      <c r="A562" s="52">
        <f t="shared" si="31"/>
        <v>500</v>
      </c>
      <c r="B562" s="5"/>
      <c r="C562" s="73" t="s">
        <v>195</v>
      </c>
      <c r="D562" s="40">
        <v>2000</v>
      </c>
      <c r="E562" s="40">
        <v>2700</v>
      </c>
      <c r="F562" s="40">
        <v>2543</v>
      </c>
      <c r="G562" s="136">
        <f>F562/E562</f>
        <v>0.9418518518518518</v>
      </c>
      <c r="H562" s="136">
        <f>F562/F$53</f>
        <v>0.00015112419942950764</v>
      </c>
    </row>
    <row r="563" spans="1:8" ht="12.75">
      <c r="A563" s="52">
        <f t="shared" si="31"/>
        <v>501</v>
      </c>
      <c r="B563" s="5"/>
      <c r="C563" s="73" t="s">
        <v>245</v>
      </c>
      <c r="D563" s="40">
        <v>2650</v>
      </c>
      <c r="E563" s="40">
        <v>2650</v>
      </c>
      <c r="F563" s="40">
        <v>2550</v>
      </c>
      <c r="G563" s="136">
        <f>F563/E563</f>
        <v>0.9622641509433962</v>
      </c>
      <c r="H563" s="136">
        <f>F563/F$53</f>
        <v>0.00015154019211374142</v>
      </c>
    </row>
    <row r="564" spans="1:8" ht="12.75">
      <c r="A564" s="52">
        <f t="shared" si="31"/>
        <v>502</v>
      </c>
      <c r="B564" s="5"/>
      <c r="C564" s="73" t="s">
        <v>56</v>
      </c>
      <c r="D564" s="40">
        <v>3000</v>
      </c>
      <c r="E564" s="40">
        <v>1500</v>
      </c>
      <c r="F564" s="40">
        <v>1499</v>
      </c>
      <c r="G564" s="136">
        <f>F564/E564</f>
        <v>0.9993333333333333</v>
      </c>
      <c r="H564" s="136">
        <f>F564/F$53</f>
        <v>8.908186195235232E-05</v>
      </c>
    </row>
    <row r="565" spans="1:8" ht="12.75">
      <c r="A565" s="52">
        <f t="shared" si="31"/>
        <v>503</v>
      </c>
      <c r="B565" s="5"/>
      <c r="C565" s="73"/>
      <c r="D565" s="40"/>
      <c r="E565" s="40"/>
      <c r="F565" s="40"/>
      <c r="G565" s="136"/>
      <c r="H565" s="136"/>
    </row>
    <row r="566" spans="1:8" ht="12.75">
      <c r="A566" s="52">
        <f t="shared" si="31"/>
        <v>504</v>
      </c>
      <c r="B566" s="5"/>
      <c r="C566" s="73"/>
      <c r="D566" s="40"/>
      <c r="E566" s="40"/>
      <c r="F566" s="40"/>
      <c r="G566" s="136"/>
      <c r="H566" s="136"/>
    </row>
    <row r="567" spans="1:8" ht="12.75">
      <c r="A567" s="52">
        <f t="shared" si="31"/>
        <v>505</v>
      </c>
      <c r="B567" s="5">
        <v>4410</v>
      </c>
      <c r="C567" s="73" t="s">
        <v>36</v>
      </c>
      <c r="D567" s="40">
        <f>SUM(D569:D571)</f>
        <v>3100</v>
      </c>
      <c r="E567" s="40">
        <f>SUM(E569:E571)</f>
        <v>4800</v>
      </c>
      <c r="F567" s="40">
        <f>SUM(F569:F571)</f>
        <v>4450</v>
      </c>
      <c r="G567" s="136">
        <f>F567/E567</f>
        <v>0.9270833333333334</v>
      </c>
      <c r="H567" s="136">
        <f>F567/F$53</f>
        <v>0.00026445249212005855</v>
      </c>
    </row>
    <row r="568" spans="1:8" ht="12.75">
      <c r="A568" s="52">
        <f t="shared" si="31"/>
        <v>506</v>
      </c>
      <c r="B568" s="5"/>
      <c r="C568" s="73" t="s">
        <v>14</v>
      </c>
      <c r="D568" s="40"/>
      <c r="E568" s="40"/>
      <c r="F568" s="40"/>
      <c r="G568" s="136"/>
      <c r="H568" s="136"/>
    </row>
    <row r="569" spans="1:8" ht="12.75">
      <c r="A569" s="52">
        <f t="shared" si="31"/>
        <v>507</v>
      </c>
      <c r="B569" s="5"/>
      <c r="C569" s="73" t="s">
        <v>194</v>
      </c>
      <c r="D569" s="40">
        <v>0</v>
      </c>
      <c r="E569" s="40">
        <v>2500</v>
      </c>
      <c r="F569" s="40">
        <v>2460</v>
      </c>
      <c r="G569" s="136">
        <f aca="true" t="shared" si="32" ref="G569:G575">F569/E569</f>
        <v>0.984</v>
      </c>
      <c r="H569" s="136">
        <f aca="true" t="shared" si="33" ref="H569:H575">F569/F$53</f>
        <v>0.00014619171474502114</v>
      </c>
    </row>
    <row r="570" spans="1:8" ht="12.75">
      <c r="A570" s="52">
        <f t="shared" si="31"/>
        <v>508</v>
      </c>
      <c r="B570" s="5"/>
      <c r="C570" s="73" t="s">
        <v>195</v>
      </c>
      <c r="D570" s="40">
        <v>1200</v>
      </c>
      <c r="E570" s="40">
        <v>500</v>
      </c>
      <c r="F570" s="40">
        <v>442</v>
      </c>
      <c r="G570" s="136">
        <f t="shared" si="32"/>
        <v>0.884</v>
      </c>
      <c r="H570" s="136">
        <f t="shared" si="33"/>
        <v>2.6266966633048516E-05</v>
      </c>
    </row>
    <row r="571" spans="1:8" ht="12.75">
      <c r="A571" s="52">
        <f t="shared" si="31"/>
        <v>509</v>
      </c>
      <c r="B571" s="5"/>
      <c r="C571" s="73" t="s">
        <v>56</v>
      </c>
      <c r="D571" s="40">
        <v>1900</v>
      </c>
      <c r="E571" s="40">
        <v>1800</v>
      </c>
      <c r="F571" s="40">
        <v>1548</v>
      </c>
      <c r="G571" s="136">
        <f t="shared" si="32"/>
        <v>0.86</v>
      </c>
      <c r="H571" s="136">
        <f t="shared" si="33"/>
        <v>9.199381074198892E-05</v>
      </c>
    </row>
    <row r="572" spans="1:8" s="67" customFormat="1" ht="12.75">
      <c r="A572" s="52">
        <f t="shared" si="31"/>
        <v>510</v>
      </c>
      <c r="B572" s="58">
        <v>80195</v>
      </c>
      <c r="C572" s="62" t="s">
        <v>27</v>
      </c>
      <c r="D572" s="59">
        <f>SUM(D573:D579)</f>
        <v>166685</v>
      </c>
      <c r="E572" s="59">
        <f>SUM(E573:E579)</f>
        <v>518815</v>
      </c>
      <c r="F572" s="59">
        <f>SUM(F573:F579)</f>
        <v>47340</v>
      </c>
      <c r="G572" s="106">
        <f t="shared" si="32"/>
        <v>0.09124639804169116</v>
      </c>
      <c r="H572" s="106">
        <f t="shared" si="33"/>
        <v>0.0028132990959468702</v>
      </c>
    </row>
    <row r="573" spans="1:8" s="56" customFormat="1" ht="12.75">
      <c r="A573" s="52">
        <f t="shared" si="31"/>
        <v>511</v>
      </c>
      <c r="B573" s="79">
        <v>4010</v>
      </c>
      <c r="C573" s="73" t="s">
        <v>237</v>
      </c>
      <c r="D573" s="78">
        <v>4601</v>
      </c>
      <c r="E573" s="78">
        <v>0</v>
      </c>
      <c r="F573" s="78">
        <v>0</v>
      </c>
      <c r="G573" s="136"/>
      <c r="H573" s="136"/>
    </row>
    <row r="574" spans="1:8" s="56" customFormat="1" ht="12.75">
      <c r="A574" s="52">
        <f t="shared" si="31"/>
        <v>512</v>
      </c>
      <c r="B574" s="79">
        <v>4170</v>
      </c>
      <c r="C574" s="73" t="s">
        <v>342</v>
      </c>
      <c r="D574" s="78">
        <v>1000</v>
      </c>
      <c r="E574" s="78">
        <v>1200</v>
      </c>
      <c r="F574" s="78">
        <v>800</v>
      </c>
      <c r="G574" s="136">
        <f t="shared" si="32"/>
        <v>0.6666666666666666</v>
      </c>
      <c r="H574" s="136">
        <f t="shared" si="33"/>
        <v>4.754202105529143E-05</v>
      </c>
    </row>
    <row r="575" spans="1:8" ht="12.75">
      <c r="A575" s="52">
        <f t="shared" si="31"/>
        <v>513</v>
      </c>
      <c r="B575" s="5">
        <v>4210</v>
      </c>
      <c r="C575" s="73" t="s">
        <v>191</v>
      </c>
      <c r="D575" s="40">
        <v>1000</v>
      </c>
      <c r="E575" s="40">
        <v>1000</v>
      </c>
      <c r="F575" s="40">
        <v>775</v>
      </c>
      <c r="G575" s="136">
        <f t="shared" si="32"/>
        <v>0.775</v>
      </c>
      <c r="H575" s="136">
        <f t="shared" si="33"/>
        <v>4.605633289731357E-05</v>
      </c>
    </row>
    <row r="576" spans="1:8" ht="12.75">
      <c r="A576" s="52">
        <f t="shared" si="31"/>
        <v>514</v>
      </c>
      <c r="B576" s="5">
        <v>4300</v>
      </c>
      <c r="C576" s="73" t="s">
        <v>305</v>
      </c>
      <c r="D576" s="40"/>
      <c r="E576" s="40"/>
      <c r="F576" s="40"/>
      <c r="G576" s="136"/>
      <c r="H576" s="136"/>
    </row>
    <row r="577" spans="1:8" ht="12.75">
      <c r="A577" s="52">
        <f t="shared" si="31"/>
        <v>515</v>
      </c>
      <c r="B577" s="5"/>
      <c r="C577" s="73" t="s">
        <v>306</v>
      </c>
      <c r="D577" s="40">
        <v>3469</v>
      </c>
      <c r="E577" s="40">
        <v>0</v>
      </c>
      <c r="F577" s="40">
        <v>0</v>
      </c>
      <c r="G577" s="136"/>
      <c r="H577" s="136"/>
    </row>
    <row r="578" spans="1:8" ht="12.75">
      <c r="A578" s="52">
        <f t="shared" si="31"/>
        <v>516</v>
      </c>
      <c r="B578" s="5">
        <v>4440</v>
      </c>
      <c r="C578" s="73" t="s">
        <v>54</v>
      </c>
      <c r="D578" s="40">
        <v>36615</v>
      </c>
      <c r="E578" s="40">
        <v>36615</v>
      </c>
      <c r="F578" s="40">
        <v>36615</v>
      </c>
      <c r="G578" s="136">
        <f>F578/E578</f>
        <v>1</v>
      </c>
      <c r="H578" s="136">
        <f>F578/F$53</f>
        <v>0.0021759388761743697</v>
      </c>
    </row>
    <row r="579" spans="1:8" ht="12.75">
      <c r="A579" s="52">
        <f t="shared" si="31"/>
        <v>517</v>
      </c>
      <c r="B579" s="5">
        <v>6050</v>
      </c>
      <c r="C579" s="73" t="s">
        <v>174</v>
      </c>
      <c r="D579" s="39">
        <f>SUM(D582:D584)</f>
        <v>120000</v>
      </c>
      <c r="E579" s="39">
        <f>SUM(E582:E584)</f>
        <v>480000</v>
      </c>
      <c r="F579" s="39">
        <f>SUM(F582:F584)</f>
        <v>9150</v>
      </c>
      <c r="G579" s="136">
        <f>F579/E579</f>
        <v>0.0190625</v>
      </c>
      <c r="H579" s="136">
        <f>F579/F$53</f>
        <v>0.0005437618658198957</v>
      </c>
    </row>
    <row r="580" spans="1:8" ht="12.75">
      <c r="A580" s="52">
        <f t="shared" si="31"/>
        <v>518</v>
      </c>
      <c r="B580" s="5"/>
      <c r="C580" s="73" t="s">
        <v>14</v>
      </c>
      <c r="D580" s="40"/>
      <c r="E580" s="40"/>
      <c r="F580" s="40"/>
      <c r="G580" s="136"/>
      <c r="H580" s="136"/>
    </row>
    <row r="581" spans="1:8" ht="12.75">
      <c r="A581" s="52">
        <f t="shared" si="31"/>
        <v>519</v>
      </c>
      <c r="B581" s="5"/>
      <c r="C581" s="73" t="s">
        <v>343</v>
      </c>
      <c r="D581" s="40"/>
      <c r="E581" s="40"/>
      <c r="F581" s="40"/>
      <c r="G581" s="136"/>
      <c r="H581" s="136"/>
    </row>
    <row r="582" spans="1:8" ht="12.75">
      <c r="A582" s="52">
        <f t="shared" si="31"/>
        <v>520</v>
      </c>
      <c r="B582" s="5"/>
      <c r="C582" s="73" t="s">
        <v>416</v>
      </c>
      <c r="D582" s="40">
        <v>120000</v>
      </c>
      <c r="E582" s="40">
        <v>470000</v>
      </c>
      <c r="F582" s="40">
        <v>0</v>
      </c>
      <c r="G582" s="136"/>
      <c r="H582" s="136">
        <f>F582/F$53</f>
        <v>0</v>
      </c>
    </row>
    <row r="583" spans="1:8" ht="12.75">
      <c r="A583" s="52">
        <f t="shared" si="31"/>
        <v>521</v>
      </c>
      <c r="B583" s="5"/>
      <c r="C583" s="73" t="s">
        <v>432</v>
      </c>
      <c r="D583" s="40"/>
      <c r="E583" s="40"/>
      <c r="F583" s="40"/>
      <c r="G583" s="136"/>
      <c r="H583" s="136"/>
    </row>
    <row r="584" spans="1:8" ht="12.75">
      <c r="A584" s="52">
        <f t="shared" si="31"/>
        <v>522</v>
      </c>
      <c r="B584" s="5"/>
      <c r="C584" s="73" t="s">
        <v>433</v>
      </c>
      <c r="D584" s="40">
        <v>0</v>
      </c>
      <c r="E584" s="40">
        <v>10000</v>
      </c>
      <c r="F584" s="40">
        <v>9150</v>
      </c>
      <c r="G584" s="136">
        <f>F584/E584</f>
        <v>0.915</v>
      </c>
      <c r="H584" s="136">
        <f>F584/F$53</f>
        <v>0.0005437618658198957</v>
      </c>
    </row>
    <row r="585" spans="1:8" s="64" customFormat="1" ht="12.75">
      <c r="A585" s="52">
        <f t="shared" si="31"/>
        <v>523</v>
      </c>
      <c r="B585" s="53">
        <v>851</v>
      </c>
      <c r="C585" s="72" t="s">
        <v>8</v>
      </c>
      <c r="D585" s="55">
        <f>+D586+D615</f>
        <v>293905</v>
      </c>
      <c r="E585" s="55">
        <f>+E586+E615</f>
        <v>339705</v>
      </c>
      <c r="F585" s="55">
        <f>+F586+F615</f>
        <v>310515</v>
      </c>
      <c r="G585" s="106">
        <f>F585/E585</f>
        <v>0.9140725040844262</v>
      </c>
      <c r="H585" s="106">
        <f>F585/F$53</f>
        <v>0.018453138334979774</v>
      </c>
    </row>
    <row r="586" spans="1:8" s="67" customFormat="1" ht="15" customHeight="1">
      <c r="A586" s="52">
        <f t="shared" si="31"/>
        <v>524</v>
      </c>
      <c r="B586" s="58">
        <v>85154</v>
      </c>
      <c r="C586" s="62" t="s">
        <v>59</v>
      </c>
      <c r="D586" s="59">
        <f>D589+D594+D595++D596+D597+D598+D599+D600+D601+D608+D609+D614</f>
        <v>290000</v>
      </c>
      <c r="E586" s="59">
        <f>E589+E594+E595++E596+E597+E598+E599+E600+E601+E608+E609+E614</f>
        <v>333700</v>
      </c>
      <c r="F586" s="59">
        <f>F589+F594+F595++F596+F597+F598+F599+F600+F601+F608+F609+F614</f>
        <v>308415</v>
      </c>
      <c r="G586" s="106">
        <f>F586/E586</f>
        <v>0.9242283488163021</v>
      </c>
      <c r="H586" s="106">
        <f>F586/F$53</f>
        <v>0.018328340529709632</v>
      </c>
    </row>
    <row r="587" spans="1:8" s="56" customFormat="1" ht="15" customHeight="1">
      <c r="A587" s="52">
        <f t="shared" si="31"/>
        <v>525</v>
      </c>
      <c r="B587" s="79">
        <v>2820</v>
      </c>
      <c r="C587" s="52" t="s">
        <v>314</v>
      </c>
      <c r="D587" s="78"/>
      <c r="E587" s="78"/>
      <c r="F587" s="78"/>
      <c r="G587" s="106"/>
      <c r="H587" s="106"/>
    </row>
    <row r="588" spans="1:8" s="56" customFormat="1" ht="15" customHeight="1">
      <c r="A588" s="52">
        <f t="shared" si="31"/>
        <v>526</v>
      </c>
      <c r="B588" s="79"/>
      <c r="C588" s="52" t="s">
        <v>308</v>
      </c>
      <c r="D588" s="78"/>
      <c r="E588" s="78"/>
      <c r="F588" s="78"/>
      <c r="G588" s="106"/>
      <c r="H588" s="106"/>
    </row>
    <row r="589" spans="1:8" s="56" customFormat="1" ht="15" customHeight="1">
      <c r="A589" s="52">
        <f aca="true" t="shared" si="34" ref="A589:A652">A588+1</f>
        <v>527</v>
      </c>
      <c r="B589" s="79"/>
      <c r="C589" s="52" t="s">
        <v>309</v>
      </c>
      <c r="D589" s="78">
        <f>SUM(D591:D593)</f>
        <v>121000</v>
      </c>
      <c r="E589" s="78">
        <f>SUM(E591:E593)</f>
        <v>96000</v>
      </c>
      <c r="F589" s="78">
        <f>SUM(F591:F593)</f>
        <v>91119</v>
      </c>
      <c r="G589" s="136">
        <f>F589/E589</f>
        <v>0.94915625</v>
      </c>
      <c r="H589" s="136">
        <f>F589/F$53</f>
        <v>0.005414976770671375</v>
      </c>
    </row>
    <row r="590" spans="1:8" s="56" customFormat="1" ht="15" customHeight="1">
      <c r="A590" s="52">
        <f t="shared" si="34"/>
        <v>528</v>
      </c>
      <c r="B590" s="79"/>
      <c r="C590" s="73" t="s">
        <v>14</v>
      </c>
      <c r="D590" s="78"/>
      <c r="E590" s="78"/>
      <c r="F590" s="78"/>
      <c r="G590" s="106"/>
      <c r="H590" s="106"/>
    </row>
    <row r="591" spans="1:8" s="56" customFormat="1" ht="15" customHeight="1">
      <c r="A591" s="52">
        <f t="shared" si="34"/>
        <v>529</v>
      </c>
      <c r="B591" s="79"/>
      <c r="C591" s="105" t="s">
        <v>281</v>
      </c>
      <c r="D591" s="78">
        <v>96000</v>
      </c>
      <c r="E591" s="78">
        <v>96000</v>
      </c>
      <c r="F591" s="78">
        <v>91119</v>
      </c>
      <c r="G591" s="136">
        <f>F591/E591</f>
        <v>0.94915625</v>
      </c>
      <c r="H591" s="136">
        <f>F591/F$53</f>
        <v>0.005414976770671375</v>
      </c>
    </row>
    <row r="592" spans="1:8" s="56" customFormat="1" ht="15" customHeight="1">
      <c r="A592" s="52">
        <f t="shared" si="34"/>
        <v>530</v>
      </c>
      <c r="B592" s="79"/>
      <c r="C592" s="73" t="s">
        <v>282</v>
      </c>
      <c r="D592" s="78"/>
      <c r="E592" s="78"/>
      <c r="F592" s="78"/>
      <c r="G592" s="106"/>
      <c r="H592" s="106"/>
    </row>
    <row r="593" spans="1:8" s="56" customFormat="1" ht="15" customHeight="1">
      <c r="A593" s="52">
        <f t="shared" si="34"/>
        <v>531</v>
      </c>
      <c r="B593" s="79"/>
      <c r="C593" s="105" t="s">
        <v>283</v>
      </c>
      <c r="D593" s="78">
        <v>25000</v>
      </c>
      <c r="E593" s="78">
        <v>0</v>
      </c>
      <c r="F593" s="78">
        <v>0</v>
      </c>
      <c r="G593" s="136"/>
      <c r="H593" s="136"/>
    </row>
    <row r="594" spans="1:8" s="26" customFormat="1" ht="12.75">
      <c r="A594" s="52">
        <f t="shared" si="34"/>
        <v>532</v>
      </c>
      <c r="B594" s="15">
        <v>3030</v>
      </c>
      <c r="C594" s="122" t="s">
        <v>45</v>
      </c>
      <c r="D594" s="78">
        <v>38000</v>
      </c>
      <c r="E594" s="78">
        <v>0</v>
      </c>
      <c r="F594" s="78">
        <v>0</v>
      </c>
      <c r="G594" s="136"/>
      <c r="H594" s="136"/>
    </row>
    <row r="595" spans="1:8" ht="12.75">
      <c r="A595" s="52">
        <f t="shared" si="34"/>
        <v>533</v>
      </c>
      <c r="B595" s="7">
        <v>4110</v>
      </c>
      <c r="C595" s="73" t="s">
        <v>39</v>
      </c>
      <c r="D595" s="78">
        <v>500</v>
      </c>
      <c r="E595" s="78">
        <v>300</v>
      </c>
      <c r="F595" s="78">
        <v>150</v>
      </c>
      <c r="G595" s="136">
        <f>F595/E595</f>
        <v>0.5</v>
      </c>
      <c r="H595" s="136">
        <f>F595/F$53</f>
        <v>8.914128947867142E-06</v>
      </c>
    </row>
    <row r="596" spans="1:8" ht="12.75">
      <c r="A596" s="52">
        <f t="shared" si="34"/>
        <v>534</v>
      </c>
      <c r="B596" s="7">
        <v>4120</v>
      </c>
      <c r="C596" s="73" t="s">
        <v>40</v>
      </c>
      <c r="D596" s="78">
        <v>200</v>
      </c>
      <c r="E596" s="78">
        <v>200</v>
      </c>
      <c r="F596" s="78">
        <v>21</v>
      </c>
      <c r="G596" s="136">
        <f>F596/E596</f>
        <v>0.105</v>
      </c>
      <c r="H596" s="136">
        <f>F596/F$53</f>
        <v>1.2479780527014E-06</v>
      </c>
    </row>
    <row r="597" spans="1:8" ht="12.75">
      <c r="A597" s="52">
        <f t="shared" si="34"/>
        <v>535</v>
      </c>
      <c r="B597" s="7">
        <v>4170</v>
      </c>
      <c r="C597" s="73" t="s">
        <v>344</v>
      </c>
      <c r="D597" s="78">
        <v>12100</v>
      </c>
      <c r="E597" s="78">
        <v>58800</v>
      </c>
      <c r="F597" s="78">
        <v>56822</v>
      </c>
      <c r="G597" s="136">
        <f>F597/E597</f>
        <v>0.966360544217687</v>
      </c>
      <c r="H597" s="136">
        <f>F597/F$53</f>
        <v>0.003376790900504712</v>
      </c>
    </row>
    <row r="598" spans="1:8" s="26" customFormat="1" ht="12.75">
      <c r="A598" s="52">
        <f t="shared" si="34"/>
        <v>536</v>
      </c>
      <c r="B598" s="15">
        <v>4210</v>
      </c>
      <c r="C598" s="122" t="s">
        <v>177</v>
      </c>
      <c r="D598" s="78">
        <v>10000</v>
      </c>
      <c r="E598" s="78">
        <v>31700</v>
      </c>
      <c r="F598" s="78">
        <v>28972</v>
      </c>
      <c r="G598" s="136">
        <f>F598/E598</f>
        <v>0.9139432176656151</v>
      </c>
      <c r="H598" s="136">
        <f>F598/F$53</f>
        <v>0.0017217342925173792</v>
      </c>
    </row>
    <row r="599" spans="1:8" s="26" customFormat="1" ht="12.75">
      <c r="A599" s="52">
        <f t="shared" si="34"/>
        <v>537</v>
      </c>
      <c r="B599" s="15">
        <v>4260</v>
      </c>
      <c r="C599" s="122" t="s">
        <v>181</v>
      </c>
      <c r="D599" s="78">
        <v>12000</v>
      </c>
      <c r="E599" s="78">
        <v>12000</v>
      </c>
      <c r="F599" s="78">
        <v>9695</v>
      </c>
      <c r="G599" s="136">
        <f>F599/E599</f>
        <v>0.8079166666666666</v>
      </c>
      <c r="H599" s="136">
        <f>F599/F$53</f>
        <v>0.0005761498676638131</v>
      </c>
    </row>
    <row r="600" spans="1:8" s="26" customFormat="1" ht="12.75">
      <c r="A600" s="52">
        <f t="shared" si="34"/>
        <v>538</v>
      </c>
      <c r="B600" s="15">
        <v>4270</v>
      </c>
      <c r="C600" s="122" t="s">
        <v>176</v>
      </c>
      <c r="D600" s="78">
        <v>0</v>
      </c>
      <c r="E600" s="78">
        <v>0</v>
      </c>
      <c r="F600" s="78">
        <v>0</v>
      </c>
      <c r="G600" s="136"/>
      <c r="H600" s="136"/>
    </row>
    <row r="601" spans="1:8" s="26" customFormat="1" ht="12.75">
      <c r="A601" s="52">
        <f t="shared" si="34"/>
        <v>539</v>
      </c>
      <c r="B601" s="15">
        <v>4300</v>
      </c>
      <c r="C601" s="122" t="s">
        <v>175</v>
      </c>
      <c r="D601" s="39">
        <f>SUM(D603:D607)</f>
        <v>96200</v>
      </c>
      <c r="E601" s="39">
        <f>SUM(E603:E607)</f>
        <v>119700</v>
      </c>
      <c r="F601" s="39">
        <f>SUM(F603:F607)</f>
        <v>116638</v>
      </c>
      <c r="G601" s="136">
        <f>F601/E601</f>
        <v>0.9744193817878029</v>
      </c>
      <c r="H601" s="136">
        <f>F601/F$53</f>
        <v>0.006931507814808852</v>
      </c>
    </row>
    <row r="602" spans="1:8" ht="12.75">
      <c r="A602" s="52">
        <f t="shared" si="34"/>
        <v>540</v>
      </c>
      <c r="B602" s="7"/>
      <c r="C602" s="73" t="s">
        <v>14</v>
      </c>
      <c r="D602" s="40"/>
      <c r="E602" s="40"/>
      <c r="F602" s="40"/>
      <c r="G602" s="136"/>
      <c r="H602" s="136"/>
    </row>
    <row r="603" spans="1:8" ht="12.75">
      <c r="A603" s="52">
        <f t="shared" si="34"/>
        <v>541</v>
      </c>
      <c r="B603" s="7"/>
      <c r="C603" s="73" t="s">
        <v>60</v>
      </c>
      <c r="D603" s="78">
        <v>5000</v>
      </c>
      <c r="E603" s="78">
        <v>2200</v>
      </c>
      <c r="F603" s="78">
        <v>2180</v>
      </c>
      <c r="G603" s="136">
        <f>F603/E603</f>
        <v>0.990909090909091</v>
      </c>
      <c r="H603" s="136">
        <f>F603/F$53</f>
        <v>0.00012955200737566915</v>
      </c>
    </row>
    <row r="604" spans="1:8" ht="12.75">
      <c r="A604" s="52">
        <f t="shared" si="34"/>
        <v>542</v>
      </c>
      <c r="B604" s="7"/>
      <c r="C604" s="73" t="s">
        <v>61</v>
      </c>
      <c r="D604" s="78">
        <v>20000</v>
      </c>
      <c r="E604" s="78">
        <v>18700</v>
      </c>
      <c r="F604" s="78">
        <v>17516</v>
      </c>
      <c r="G604" s="136">
        <f>F604/E604</f>
        <v>0.9366844919786096</v>
      </c>
      <c r="H604" s="136">
        <f>F604/F$53</f>
        <v>0.0010409325510056058</v>
      </c>
    </row>
    <row r="605" spans="1:8" ht="12.75">
      <c r="A605" s="52">
        <f t="shared" si="34"/>
        <v>543</v>
      </c>
      <c r="B605" s="7"/>
      <c r="C605" s="73" t="s">
        <v>62</v>
      </c>
      <c r="D605" s="78">
        <v>30000</v>
      </c>
      <c r="E605" s="78">
        <v>38200</v>
      </c>
      <c r="F605" s="78">
        <v>38130</v>
      </c>
      <c r="G605" s="136">
        <f>F605/E605</f>
        <v>0.9981675392670157</v>
      </c>
      <c r="H605" s="136">
        <f>F605/F$53</f>
        <v>0.0022659715785478276</v>
      </c>
    </row>
    <row r="606" spans="1:8" ht="12.75">
      <c r="A606" s="52">
        <f t="shared" si="34"/>
        <v>544</v>
      </c>
      <c r="B606" s="7"/>
      <c r="C606" s="73" t="s">
        <v>18</v>
      </c>
      <c r="D606" s="78">
        <v>40000</v>
      </c>
      <c r="E606" s="78">
        <v>60000</v>
      </c>
      <c r="F606" s="78">
        <v>58392</v>
      </c>
      <c r="G606" s="136">
        <f>F606/E606</f>
        <v>0.9732</v>
      </c>
      <c r="H606" s="136">
        <f>F606/F$53</f>
        <v>0.0034700921168257215</v>
      </c>
    </row>
    <row r="607" spans="1:8" ht="12.75">
      <c r="A607" s="52">
        <f t="shared" si="34"/>
        <v>545</v>
      </c>
      <c r="B607" s="7"/>
      <c r="C607" s="73" t="s">
        <v>231</v>
      </c>
      <c r="D607" s="78">
        <v>1200</v>
      </c>
      <c r="E607" s="78">
        <v>600</v>
      </c>
      <c r="F607" s="78">
        <v>420</v>
      </c>
      <c r="G607" s="136">
        <f>F607/E607</f>
        <v>0.7</v>
      </c>
      <c r="H607" s="136">
        <f>F607/F$53</f>
        <v>2.4959561054028E-05</v>
      </c>
    </row>
    <row r="608" spans="1:8" ht="12.75">
      <c r="A608" s="52">
        <f t="shared" si="34"/>
        <v>546</v>
      </c>
      <c r="B608" s="7">
        <v>4590</v>
      </c>
      <c r="C608" s="73" t="s">
        <v>267</v>
      </c>
      <c r="D608" s="78">
        <v>0</v>
      </c>
      <c r="E608" s="78">
        <v>0</v>
      </c>
      <c r="F608" s="78">
        <v>0</v>
      </c>
      <c r="G608" s="136"/>
      <c r="H608" s="136"/>
    </row>
    <row r="609" spans="1:8" ht="12.75">
      <c r="A609" s="52">
        <f t="shared" si="34"/>
        <v>547</v>
      </c>
      <c r="B609" s="7">
        <v>6050</v>
      </c>
      <c r="C609" s="73" t="s">
        <v>174</v>
      </c>
      <c r="D609" s="78">
        <f>SUM(D611:D612)</f>
        <v>0</v>
      </c>
      <c r="E609" s="78">
        <f>SUM(E611:E612)</f>
        <v>10000</v>
      </c>
      <c r="F609" s="78">
        <f>SUM(F611:F612)</f>
        <v>0</v>
      </c>
      <c r="G609" s="136"/>
      <c r="H609" s="136"/>
    </row>
    <row r="610" spans="1:8" ht="12.75">
      <c r="A610" s="52">
        <f t="shared" si="34"/>
        <v>548</v>
      </c>
      <c r="B610" s="7"/>
      <c r="C610" s="73" t="s">
        <v>14</v>
      </c>
      <c r="D610" s="78"/>
      <c r="E610" s="78"/>
      <c r="F610" s="78"/>
      <c r="G610" s="136"/>
      <c r="H610" s="136"/>
    </row>
    <row r="611" spans="1:8" ht="12.75">
      <c r="A611" s="52">
        <f t="shared" si="34"/>
        <v>549</v>
      </c>
      <c r="B611" s="7"/>
      <c r="C611" s="73" t="s">
        <v>389</v>
      </c>
      <c r="D611" s="78">
        <v>0</v>
      </c>
      <c r="E611" s="78">
        <v>0</v>
      </c>
      <c r="F611" s="78">
        <v>0</v>
      </c>
      <c r="G611" s="136"/>
      <c r="H611" s="136"/>
    </row>
    <row r="612" spans="1:8" ht="12.75">
      <c r="A612" s="52">
        <f t="shared" si="34"/>
        <v>550</v>
      </c>
      <c r="B612" s="7"/>
      <c r="C612" s="73" t="s">
        <v>390</v>
      </c>
      <c r="D612" s="78">
        <v>0</v>
      </c>
      <c r="E612" s="78">
        <v>10000</v>
      </c>
      <c r="F612" s="78">
        <v>0</v>
      </c>
      <c r="G612" s="136">
        <f>F612/E612</f>
        <v>0</v>
      </c>
      <c r="H612" s="136">
        <f>F612/F$53</f>
        <v>0</v>
      </c>
    </row>
    <row r="613" spans="1:8" ht="12.75">
      <c r="A613" s="52">
        <f t="shared" si="34"/>
        <v>551</v>
      </c>
      <c r="B613" s="7">
        <v>6060</v>
      </c>
      <c r="C613" s="73" t="s">
        <v>232</v>
      </c>
      <c r="D613" s="40"/>
      <c r="E613" s="40"/>
      <c r="F613" s="40"/>
      <c r="G613" s="136"/>
      <c r="H613" s="136"/>
    </row>
    <row r="614" spans="1:8" ht="12.75">
      <c r="A614" s="52">
        <f t="shared" si="34"/>
        <v>552</v>
      </c>
      <c r="B614" s="7"/>
      <c r="C614" s="105" t="s">
        <v>391</v>
      </c>
      <c r="D614" s="78">
        <v>0</v>
      </c>
      <c r="E614" s="78">
        <v>5000</v>
      </c>
      <c r="F614" s="78">
        <v>4998</v>
      </c>
      <c r="G614" s="136">
        <f aca="true" t="shared" si="35" ref="G614:G619">F614/E614</f>
        <v>0.9996</v>
      </c>
      <c r="H614" s="136">
        <f aca="true" t="shared" si="36" ref="H614:H619">F614/F$53</f>
        <v>0.0002970187765429332</v>
      </c>
    </row>
    <row r="615" spans="1:8" s="67" customFormat="1" ht="12.75">
      <c r="A615" s="52">
        <f t="shared" si="34"/>
        <v>553</v>
      </c>
      <c r="B615" s="58">
        <v>85195</v>
      </c>
      <c r="C615" s="135" t="s">
        <v>27</v>
      </c>
      <c r="D615" s="66">
        <f>SUM(D617:D618)</f>
        <v>3905</v>
      </c>
      <c r="E615" s="66">
        <f>SUM(E617:E618)</f>
        <v>6005</v>
      </c>
      <c r="F615" s="66">
        <f>SUM(F617:F618)</f>
        <v>2100</v>
      </c>
      <c r="G615" s="106">
        <f t="shared" si="35"/>
        <v>0.34970857618651124</v>
      </c>
      <c r="H615" s="106">
        <f t="shared" si="36"/>
        <v>0.00012479780527014002</v>
      </c>
    </row>
    <row r="616" spans="1:8" ht="12.75">
      <c r="A616" s="52">
        <f t="shared" si="34"/>
        <v>554</v>
      </c>
      <c r="B616" s="7">
        <v>4270</v>
      </c>
      <c r="C616" s="73" t="s">
        <v>345</v>
      </c>
      <c r="D616" s="78"/>
      <c r="E616" s="78"/>
      <c r="F616" s="78"/>
      <c r="G616" s="136"/>
      <c r="H616" s="136"/>
    </row>
    <row r="617" spans="1:8" ht="12.75">
      <c r="A617" s="52">
        <f t="shared" si="34"/>
        <v>555</v>
      </c>
      <c r="B617" s="7"/>
      <c r="C617" s="73" t="s">
        <v>346</v>
      </c>
      <c r="D617" s="78">
        <v>3905</v>
      </c>
      <c r="E617" s="78">
        <v>3905</v>
      </c>
      <c r="F617" s="78">
        <v>0</v>
      </c>
      <c r="G617" s="136">
        <f t="shared" si="35"/>
        <v>0</v>
      </c>
      <c r="H617" s="136">
        <f t="shared" si="36"/>
        <v>0</v>
      </c>
    </row>
    <row r="618" spans="1:8" ht="12.75">
      <c r="A618" s="52">
        <f t="shared" si="34"/>
        <v>556</v>
      </c>
      <c r="B618" s="7">
        <v>4300</v>
      </c>
      <c r="C618" s="105" t="s">
        <v>392</v>
      </c>
      <c r="D618" s="78">
        <v>0</v>
      </c>
      <c r="E618" s="78">
        <v>2100</v>
      </c>
      <c r="F618" s="78">
        <v>2100</v>
      </c>
      <c r="G618" s="136">
        <f>F618/E618</f>
        <v>1</v>
      </c>
      <c r="H618" s="136">
        <f>F618/F$53</f>
        <v>0.00012479780527014002</v>
      </c>
    </row>
    <row r="619" spans="1:8" ht="12.75">
      <c r="A619" s="52">
        <f t="shared" si="34"/>
        <v>557</v>
      </c>
      <c r="B619" s="53">
        <v>852</v>
      </c>
      <c r="C619" s="72" t="s">
        <v>271</v>
      </c>
      <c r="D619" s="65">
        <f>D621+D633+D636+D646+D648+D671+D680</f>
        <v>2338004</v>
      </c>
      <c r="E619" s="65">
        <f>E621+E633+E636+E646+E648+E671+E680</f>
        <v>2420349</v>
      </c>
      <c r="F619" s="65">
        <f>F621+F633+F636+F646+F648+F671+F680</f>
        <v>2288015</v>
      </c>
      <c r="G619" s="106">
        <f t="shared" si="35"/>
        <v>0.9453244139584829</v>
      </c>
      <c r="H619" s="106">
        <f t="shared" si="36"/>
        <v>0.13597107163102828</v>
      </c>
    </row>
    <row r="620" spans="1:8" s="67" customFormat="1" ht="12.75">
      <c r="A620" s="52">
        <f t="shared" si="34"/>
        <v>558</v>
      </c>
      <c r="B620" s="58">
        <v>85212</v>
      </c>
      <c r="C620" s="62" t="s">
        <v>299</v>
      </c>
      <c r="D620" s="66"/>
      <c r="E620" s="66"/>
      <c r="F620" s="66"/>
      <c r="G620" s="131"/>
      <c r="H620" s="131"/>
    </row>
    <row r="621" spans="1:8" s="67" customFormat="1" ht="12.75">
      <c r="A621" s="52">
        <f t="shared" si="34"/>
        <v>559</v>
      </c>
      <c r="B621" s="63"/>
      <c r="C621" s="62" t="s">
        <v>300</v>
      </c>
      <c r="D621" s="66">
        <f>SUM(D622:D630)</f>
        <v>941000</v>
      </c>
      <c r="E621" s="66">
        <f>SUM(E622:E630)</f>
        <v>1040280</v>
      </c>
      <c r="F621" s="66">
        <f>SUM(F622:F630)</f>
        <v>1007605</v>
      </c>
      <c r="G621" s="106">
        <f aca="true" t="shared" si="37" ref="G621:G628">F621/E621</f>
        <v>0.9685901872572769</v>
      </c>
      <c r="H621" s="106">
        <f aca="true" t="shared" si="38" ref="H621:H628">F621/F$53</f>
        <v>0.059879472656771154</v>
      </c>
    </row>
    <row r="622" spans="1:8" s="56" customFormat="1" ht="12.75">
      <c r="A622" s="52">
        <f t="shared" si="34"/>
        <v>560</v>
      </c>
      <c r="B622" s="79">
        <v>3110</v>
      </c>
      <c r="C622" s="73" t="s">
        <v>65</v>
      </c>
      <c r="D622" s="78">
        <v>868000</v>
      </c>
      <c r="E622" s="78">
        <v>955384</v>
      </c>
      <c r="F622" s="78">
        <v>938797</v>
      </c>
      <c r="G622" s="136">
        <f t="shared" si="37"/>
        <v>0.9826383946141029</v>
      </c>
      <c r="H622" s="136">
        <f t="shared" si="38"/>
        <v>0.055790383425805536</v>
      </c>
    </row>
    <row r="623" spans="1:8" s="56" customFormat="1" ht="12.75">
      <c r="A623" s="52">
        <f t="shared" si="34"/>
        <v>561</v>
      </c>
      <c r="B623" s="79">
        <v>4010</v>
      </c>
      <c r="C623" s="73" t="s">
        <v>34</v>
      </c>
      <c r="D623" s="78">
        <v>46600</v>
      </c>
      <c r="E623" s="78">
        <v>43324</v>
      </c>
      <c r="F623" s="78">
        <v>35016</v>
      </c>
      <c r="G623" s="136">
        <f t="shared" si="37"/>
        <v>0.808235619979688</v>
      </c>
      <c r="H623" s="136">
        <f t="shared" si="38"/>
        <v>0.002080914261590106</v>
      </c>
    </row>
    <row r="624" spans="1:8" s="56" customFormat="1" ht="12.75">
      <c r="A624" s="52">
        <f t="shared" si="34"/>
        <v>562</v>
      </c>
      <c r="B624" s="79">
        <v>4040</v>
      </c>
      <c r="C624" s="73" t="s">
        <v>35</v>
      </c>
      <c r="D624" s="78">
        <v>3000</v>
      </c>
      <c r="E624" s="78">
        <v>3000</v>
      </c>
      <c r="F624" s="78">
        <v>2916</v>
      </c>
      <c r="G624" s="136">
        <f>F624/E624</f>
        <v>0.972</v>
      </c>
      <c r="H624" s="136">
        <f>F624/F$53</f>
        <v>0.00017329066674653726</v>
      </c>
    </row>
    <row r="625" spans="1:8" s="56" customFormat="1" ht="12.75">
      <c r="A625" s="52">
        <f t="shared" si="34"/>
        <v>563</v>
      </c>
      <c r="B625" s="79">
        <v>4110</v>
      </c>
      <c r="C625" s="73" t="s">
        <v>39</v>
      </c>
      <c r="D625" s="78">
        <v>14000</v>
      </c>
      <c r="E625" s="78">
        <v>19187</v>
      </c>
      <c r="F625" s="78">
        <v>14536</v>
      </c>
      <c r="G625" s="136">
        <f t="shared" si="37"/>
        <v>0.7575962891541148</v>
      </c>
      <c r="H625" s="136">
        <f t="shared" si="38"/>
        <v>0.0008638385225746453</v>
      </c>
    </row>
    <row r="626" spans="1:8" s="56" customFormat="1" ht="12.75">
      <c r="A626" s="52">
        <f t="shared" si="34"/>
        <v>564</v>
      </c>
      <c r="B626" s="79">
        <v>4120</v>
      </c>
      <c r="C626" s="73" t="s">
        <v>40</v>
      </c>
      <c r="D626" s="78">
        <v>1500</v>
      </c>
      <c r="E626" s="78">
        <v>922</v>
      </c>
      <c r="F626" s="78">
        <v>921</v>
      </c>
      <c r="G626" s="136">
        <f t="shared" si="37"/>
        <v>0.9989154013015185</v>
      </c>
      <c r="H626" s="136">
        <f t="shared" si="38"/>
        <v>5.473275173990426E-05</v>
      </c>
    </row>
    <row r="627" spans="1:8" s="56" customFormat="1" ht="12.75">
      <c r="A627" s="52">
        <f t="shared" si="34"/>
        <v>565</v>
      </c>
      <c r="B627" s="79">
        <v>4210</v>
      </c>
      <c r="C627" s="73" t="s">
        <v>177</v>
      </c>
      <c r="D627" s="78">
        <v>580</v>
      </c>
      <c r="E627" s="78">
        <v>580</v>
      </c>
      <c r="F627" s="78">
        <v>580</v>
      </c>
      <c r="G627" s="136">
        <f t="shared" si="37"/>
        <v>1</v>
      </c>
      <c r="H627" s="136">
        <f t="shared" si="38"/>
        <v>3.4467965265086286E-05</v>
      </c>
    </row>
    <row r="628" spans="1:8" s="56" customFormat="1" ht="12.75">
      <c r="A628" s="52">
        <f t="shared" si="34"/>
        <v>566</v>
      </c>
      <c r="B628" s="79">
        <v>4300</v>
      </c>
      <c r="C628" s="73" t="s">
        <v>175</v>
      </c>
      <c r="D628" s="78">
        <v>6250</v>
      </c>
      <c r="E628" s="78">
        <v>12450</v>
      </c>
      <c r="F628" s="78">
        <v>9644</v>
      </c>
      <c r="G628" s="136">
        <f t="shared" si="37"/>
        <v>0.7746184738955824</v>
      </c>
      <c r="H628" s="136">
        <f t="shared" si="38"/>
        <v>0.0005731190638215382</v>
      </c>
    </row>
    <row r="629" spans="1:8" s="56" customFormat="1" ht="12.75">
      <c r="A629" s="52">
        <f t="shared" si="34"/>
        <v>567</v>
      </c>
      <c r="B629" s="79">
        <v>4440</v>
      </c>
      <c r="C629" s="73" t="s">
        <v>76</v>
      </c>
      <c r="D629" s="78">
        <v>1070</v>
      </c>
      <c r="E629" s="78">
        <v>733</v>
      </c>
      <c r="F629" s="78">
        <v>733</v>
      </c>
      <c r="G629" s="136">
        <f>F629/E629</f>
        <v>1</v>
      </c>
      <c r="H629" s="136">
        <f>F629/F$53</f>
        <v>4.356037679191077E-05</v>
      </c>
    </row>
    <row r="630" spans="1:8" s="56" customFormat="1" ht="12.75">
      <c r="A630" s="52">
        <f t="shared" si="34"/>
        <v>568</v>
      </c>
      <c r="B630" s="79">
        <v>6060</v>
      </c>
      <c r="C630" s="73" t="s">
        <v>232</v>
      </c>
      <c r="D630" s="78">
        <v>0</v>
      </c>
      <c r="E630" s="78">
        <v>4700</v>
      </c>
      <c r="F630" s="78">
        <v>4462</v>
      </c>
      <c r="G630" s="136">
        <f>F630/E630</f>
        <v>0.9493617021276596</v>
      </c>
      <c r="H630" s="136">
        <f>F630/F$53</f>
        <v>0.000265165622435888</v>
      </c>
    </row>
    <row r="631" spans="1:8" ht="12.75">
      <c r="A631" s="52">
        <f t="shared" si="34"/>
        <v>569</v>
      </c>
      <c r="B631" s="58">
        <v>85213</v>
      </c>
      <c r="C631" s="62" t="s">
        <v>246</v>
      </c>
      <c r="D631" s="40"/>
      <c r="E631" s="40"/>
      <c r="F631" s="40"/>
      <c r="G631" s="106"/>
      <c r="H631" s="106"/>
    </row>
    <row r="632" spans="1:8" ht="12.75">
      <c r="A632" s="52">
        <f t="shared" si="34"/>
        <v>570</v>
      </c>
      <c r="B632" s="63"/>
      <c r="C632" s="62" t="s">
        <v>247</v>
      </c>
      <c r="D632" s="40"/>
      <c r="E632" s="40"/>
      <c r="F632" s="40"/>
      <c r="G632" s="106"/>
      <c r="H632" s="106"/>
    </row>
    <row r="633" spans="1:8" ht="12.75">
      <c r="A633" s="52">
        <f t="shared" si="34"/>
        <v>571</v>
      </c>
      <c r="B633" s="63"/>
      <c r="C633" s="62" t="s">
        <v>315</v>
      </c>
      <c r="D633" s="66">
        <f>D634</f>
        <v>11000</v>
      </c>
      <c r="E633" s="66">
        <f>E634</f>
        <v>11600</v>
      </c>
      <c r="F633" s="66">
        <f>F634</f>
        <v>11472</v>
      </c>
      <c r="G633" s="106">
        <f>F633/E633</f>
        <v>0.9889655172413793</v>
      </c>
      <c r="H633" s="106">
        <f>F633/F$53</f>
        <v>0.0006817525819328792</v>
      </c>
    </row>
    <row r="634" spans="1:8" ht="12.75">
      <c r="A634" s="52">
        <f t="shared" si="34"/>
        <v>572</v>
      </c>
      <c r="B634" s="104">
        <v>4130</v>
      </c>
      <c r="C634" s="73" t="s">
        <v>248</v>
      </c>
      <c r="D634" s="40">
        <v>11000</v>
      </c>
      <c r="E634" s="40">
        <v>11600</v>
      </c>
      <c r="F634" s="40">
        <v>11472</v>
      </c>
      <c r="G634" s="136">
        <f>F634/E634</f>
        <v>0.9889655172413793</v>
      </c>
      <c r="H634" s="136">
        <f>F634/F$53</f>
        <v>0.0006817525819328792</v>
      </c>
    </row>
    <row r="635" spans="1:8" ht="12.75">
      <c r="A635" s="52">
        <f t="shared" si="34"/>
        <v>573</v>
      </c>
      <c r="B635" s="12">
        <v>85214</v>
      </c>
      <c r="C635" s="62" t="s">
        <v>152</v>
      </c>
      <c r="D635" s="40"/>
      <c r="E635" s="40"/>
      <c r="F635" s="40"/>
      <c r="G635" s="106"/>
      <c r="H635" s="106"/>
    </row>
    <row r="636" spans="1:8" ht="12.75">
      <c r="A636" s="52">
        <f t="shared" si="34"/>
        <v>574</v>
      </c>
      <c r="B636" s="12"/>
      <c r="C636" s="62" t="s">
        <v>257</v>
      </c>
      <c r="D636" s="66">
        <f>D637+D643+D645</f>
        <v>461200</v>
      </c>
      <c r="E636" s="66">
        <f>E637+E643+E645</f>
        <v>456692</v>
      </c>
      <c r="F636" s="66">
        <f>F637+F643+F645</f>
        <v>430456</v>
      </c>
      <c r="G636" s="106">
        <f aca="true" t="shared" si="39" ref="G636:G683">F636/E636</f>
        <v>0.9425520920007358</v>
      </c>
      <c r="H636" s="106">
        <f aca="true" t="shared" si="40" ref="H636:H683">F636/F$53</f>
        <v>0.02558093526922066</v>
      </c>
    </row>
    <row r="637" spans="1:8" ht="12.75">
      <c r="A637" s="52">
        <f t="shared" si="34"/>
        <v>575</v>
      </c>
      <c r="B637" s="5">
        <v>3110</v>
      </c>
      <c r="C637" s="73" t="s">
        <v>65</v>
      </c>
      <c r="D637" s="40">
        <f>SUM(D639:D641)</f>
        <v>432000</v>
      </c>
      <c r="E637" s="40">
        <f>SUM(E639:E641)</f>
        <v>453417</v>
      </c>
      <c r="F637" s="40">
        <f>SUM(F639:F641)</f>
        <v>427448</v>
      </c>
      <c r="G637" s="136">
        <f t="shared" si="39"/>
        <v>0.9427260115963892</v>
      </c>
      <c r="H637" s="136">
        <f t="shared" si="40"/>
        <v>0.025402177270052763</v>
      </c>
    </row>
    <row r="638" spans="1:8" ht="12.75">
      <c r="A638" s="52">
        <f t="shared" si="34"/>
        <v>576</v>
      </c>
      <c r="B638" s="5"/>
      <c r="C638" s="73" t="s">
        <v>14</v>
      </c>
      <c r="D638" s="40"/>
      <c r="E638" s="40"/>
      <c r="F638" s="40"/>
      <c r="G638" s="136"/>
      <c r="H638" s="136"/>
    </row>
    <row r="639" spans="1:8" ht="12.75">
      <c r="A639" s="52">
        <f t="shared" si="34"/>
        <v>577</v>
      </c>
      <c r="B639" s="5"/>
      <c r="C639" s="73" t="s">
        <v>66</v>
      </c>
      <c r="D639" s="40">
        <v>91000</v>
      </c>
      <c r="E639" s="40">
        <v>126992</v>
      </c>
      <c r="F639" s="40">
        <v>126875</v>
      </c>
      <c r="G639" s="136">
        <f t="shared" si="39"/>
        <v>0.9990786821217085</v>
      </c>
      <c r="H639" s="136">
        <f t="shared" si="40"/>
        <v>0.007539867401737625</v>
      </c>
    </row>
    <row r="640" spans="1:8" ht="12.75">
      <c r="A640" s="52">
        <f t="shared" si="34"/>
        <v>578</v>
      </c>
      <c r="B640" s="5"/>
      <c r="C640" s="73" t="s">
        <v>67</v>
      </c>
      <c r="D640" s="40">
        <v>200000</v>
      </c>
      <c r="E640" s="40">
        <v>206425</v>
      </c>
      <c r="F640" s="40">
        <v>192413</v>
      </c>
      <c r="G640" s="136">
        <f t="shared" si="39"/>
        <v>0.9321206249243067</v>
      </c>
      <c r="H640" s="136">
        <f t="shared" si="40"/>
        <v>0.011434628621639737</v>
      </c>
    </row>
    <row r="641" spans="1:8" ht="12.75">
      <c r="A641" s="52">
        <f t="shared" si="34"/>
        <v>579</v>
      </c>
      <c r="B641" s="5"/>
      <c r="C641" s="73" t="s">
        <v>301</v>
      </c>
      <c r="D641" s="40">
        <v>141000</v>
      </c>
      <c r="E641" s="40">
        <v>120000</v>
      </c>
      <c r="F641" s="40">
        <v>108160</v>
      </c>
      <c r="G641" s="136">
        <f>F641/E641</f>
        <v>0.9013333333333333</v>
      </c>
      <c r="H641" s="136">
        <f>F641/F$53</f>
        <v>0.006427681246675402</v>
      </c>
    </row>
    <row r="642" spans="1:8" ht="12.75">
      <c r="A642" s="52">
        <f t="shared" si="34"/>
        <v>580</v>
      </c>
      <c r="B642" s="5">
        <v>4110</v>
      </c>
      <c r="C642" s="73" t="s">
        <v>39</v>
      </c>
      <c r="D642" s="40"/>
      <c r="E642" s="40"/>
      <c r="F642" s="40"/>
      <c r="G642" s="136"/>
      <c r="H642" s="136"/>
    </row>
    <row r="643" spans="1:8" ht="12.75">
      <c r="A643" s="52">
        <f t="shared" si="34"/>
        <v>581</v>
      </c>
      <c r="B643" s="5"/>
      <c r="C643" s="73" t="s">
        <v>417</v>
      </c>
      <c r="D643" s="40">
        <v>10000</v>
      </c>
      <c r="E643" s="40">
        <v>1500</v>
      </c>
      <c r="F643" s="40">
        <v>1233</v>
      </c>
      <c r="G643" s="136">
        <f t="shared" si="39"/>
        <v>0.822</v>
      </c>
      <c r="H643" s="136">
        <f t="shared" si="40"/>
        <v>7.327413995146791E-05</v>
      </c>
    </row>
    <row r="644" spans="1:8" ht="12.75">
      <c r="A644" s="52">
        <f t="shared" si="34"/>
        <v>582</v>
      </c>
      <c r="B644" s="5">
        <v>4330</v>
      </c>
      <c r="C644" s="73" t="s">
        <v>348</v>
      </c>
      <c r="D644" s="40"/>
      <c r="E644" s="40"/>
      <c r="F644" s="40"/>
      <c r="G644" s="136"/>
      <c r="H644" s="136"/>
    </row>
    <row r="645" spans="1:8" ht="12.75">
      <c r="A645" s="52">
        <f t="shared" si="34"/>
        <v>583</v>
      </c>
      <c r="B645" s="5"/>
      <c r="C645" s="73" t="s">
        <v>347</v>
      </c>
      <c r="D645" s="40">
        <v>19200</v>
      </c>
      <c r="E645" s="40">
        <v>1775</v>
      </c>
      <c r="F645" s="40">
        <v>1775</v>
      </c>
      <c r="G645" s="136">
        <f>F645/E645</f>
        <v>1</v>
      </c>
      <c r="H645" s="136">
        <f>F645/F$53</f>
        <v>0.00010548385921642786</v>
      </c>
    </row>
    <row r="646" spans="1:8" ht="12.75">
      <c r="A646" s="52">
        <f t="shared" si="34"/>
        <v>584</v>
      </c>
      <c r="B646" s="12">
        <v>85215</v>
      </c>
      <c r="C646" s="62" t="s">
        <v>77</v>
      </c>
      <c r="D646" s="66">
        <f>D647</f>
        <v>300000</v>
      </c>
      <c r="E646" s="66">
        <f>E647</f>
        <v>209250</v>
      </c>
      <c r="F646" s="66">
        <f>F647</f>
        <v>175957</v>
      </c>
      <c r="G646" s="106">
        <f t="shared" si="39"/>
        <v>0.8408936678614098</v>
      </c>
      <c r="H646" s="106">
        <f t="shared" si="40"/>
        <v>0.010456689248532392</v>
      </c>
    </row>
    <row r="647" spans="1:8" ht="12.75">
      <c r="A647" s="52">
        <f t="shared" si="34"/>
        <v>585</v>
      </c>
      <c r="B647" s="5">
        <v>3110</v>
      </c>
      <c r="C647" s="73" t="s">
        <v>65</v>
      </c>
      <c r="D647" s="78">
        <f>460000-160000</f>
        <v>300000</v>
      </c>
      <c r="E647" s="78">
        <v>209250</v>
      </c>
      <c r="F647" s="78">
        <v>175957</v>
      </c>
      <c r="G647" s="136">
        <f t="shared" si="39"/>
        <v>0.8408936678614098</v>
      </c>
      <c r="H647" s="136">
        <f t="shared" si="40"/>
        <v>0.010456689248532392</v>
      </c>
    </row>
    <row r="648" spans="1:8" ht="12.75">
      <c r="A648" s="52">
        <f t="shared" si="34"/>
        <v>586</v>
      </c>
      <c r="B648" s="58">
        <v>85219</v>
      </c>
      <c r="C648" s="62" t="s">
        <v>153</v>
      </c>
      <c r="D648" s="66">
        <f>D649+D650+D651+D652+D653+D654+D655+D661+D666+D667+D668+D669</f>
        <v>408423</v>
      </c>
      <c r="E648" s="66">
        <f>E649+E650+E651+E652+E653+E654+E655+E661+E666+E667+E668+E669</f>
        <v>443746</v>
      </c>
      <c r="F648" s="66">
        <f>F649+F650+F651+F652+F653+F654+F655+F661+F666+F667+F668+F669</f>
        <v>406458</v>
      </c>
      <c r="G648" s="106">
        <f t="shared" si="39"/>
        <v>0.9159699467713511</v>
      </c>
      <c r="H648" s="106">
        <f t="shared" si="40"/>
        <v>0.024154793492614554</v>
      </c>
    </row>
    <row r="649" spans="1:8" ht="12.75">
      <c r="A649" s="52">
        <f t="shared" si="34"/>
        <v>587</v>
      </c>
      <c r="B649" s="5">
        <v>3020</v>
      </c>
      <c r="C649" s="73" t="s">
        <v>215</v>
      </c>
      <c r="D649" s="40">
        <v>1400</v>
      </c>
      <c r="E649" s="40">
        <v>2940</v>
      </c>
      <c r="F649" s="40">
        <v>1979</v>
      </c>
      <c r="G649" s="136">
        <f t="shared" si="39"/>
        <v>0.6731292517006803</v>
      </c>
      <c r="H649" s="136">
        <f t="shared" si="40"/>
        <v>0.00011760707458552718</v>
      </c>
    </row>
    <row r="650" spans="1:8" ht="12.75">
      <c r="A650" s="52">
        <f t="shared" si="34"/>
        <v>588</v>
      </c>
      <c r="B650" s="5">
        <v>4010</v>
      </c>
      <c r="C650" s="73" t="s">
        <v>34</v>
      </c>
      <c r="D650" s="40">
        <v>251213</v>
      </c>
      <c r="E650" s="40">
        <v>259399</v>
      </c>
      <c r="F650" s="40">
        <v>247742</v>
      </c>
      <c r="G650" s="136">
        <f t="shared" si="39"/>
        <v>0.9550615075617099</v>
      </c>
      <c r="H650" s="136">
        <f t="shared" si="40"/>
        <v>0.014722694225350011</v>
      </c>
    </row>
    <row r="651" spans="1:8" ht="12.75">
      <c r="A651" s="52">
        <f t="shared" si="34"/>
        <v>589</v>
      </c>
      <c r="B651" s="5">
        <v>4040</v>
      </c>
      <c r="C651" s="73" t="s">
        <v>35</v>
      </c>
      <c r="D651" s="40">
        <v>18000</v>
      </c>
      <c r="E651" s="40">
        <v>16328</v>
      </c>
      <c r="F651" s="40">
        <v>16327</v>
      </c>
      <c r="G651" s="136">
        <f t="shared" si="39"/>
        <v>0.999938755512004</v>
      </c>
      <c r="H651" s="136">
        <f t="shared" si="40"/>
        <v>0.000970273222212179</v>
      </c>
    </row>
    <row r="652" spans="1:8" ht="12.75">
      <c r="A652" s="52">
        <f t="shared" si="34"/>
        <v>590</v>
      </c>
      <c r="B652" s="5">
        <v>4110</v>
      </c>
      <c r="C652" s="73" t="s">
        <v>75</v>
      </c>
      <c r="D652" s="40">
        <v>46571</v>
      </c>
      <c r="E652" s="40">
        <v>47271</v>
      </c>
      <c r="F652" s="40">
        <v>46987</v>
      </c>
      <c r="G652" s="136">
        <f t="shared" si="39"/>
        <v>0.9939920881724524</v>
      </c>
      <c r="H652" s="136">
        <f t="shared" si="40"/>
        <v>0.0027923211791562232</v>
      </c>
    </row>
    <row r="653" spans="1:8" ht="12.75">
      <c r="A653" s="52">
        <f aca="true" t="shared" si="41" ref="A653:A716">A652+1</f>
        <v>591</v>
      </c>
      <c r="B653" s="5">
        <v>4120</v>
      </c>
      <c r="C653" s="73" t="s">
        <v>40</v>
      </c>
      <c r="D653" s="40">
        <v>6939</v>
      </c>
      <c r="E653" s="40">
        <v>6939</v>
      </c>
      <c r="F653" s="40">
        <v>6642</v>
      </c>
      <c r="G653" s="136">
        <f t="shared" si="39"/>
        <v>0.9571984435797666</v>
      </c>
      <c r="H653" s="136">
        <f t="shared" si="40"/>
        <v>0.0003947176298115571</v>
      </c>
    </row>
    <row r="654" spans="1:8" ht="12.75">
      <c r="A654" s="52">
        <f t="shared" si="41"/>
        <v>592</v>
      </c>
      <c r="B654" s="5">
        <v>4210</v>
      </c>
      <c r="C654" s="73" t="s">
        <v>177</v>
      </c>
      <c r="D654" s="40">
        <v>18000</v>
      </c>
      <c r="E654" s="40">
        <v>20900</v>
      </c>
      <c r="F654" s="40">
        <v>20584</v>
      </c>
      <c r="G654" s="136">
        <f t="shared" si="39"/>
        <v>0.9848803827751196</v>
      </c>
      <c r="H654" s="136">
        <f t="shared" si="40"/>
        <v>0.0012232562017526485</v>
      </c>
    </row>
    <row r="655" spans="1:8" ht="12.75">
      <c r="A655" s="52">
        <f t="shared" si="41"/>
        <v>593</v>
      </c>
      <c r="B655" s="5">
        <v>4300</v>
      </c>
      <c r="C655" s="73" t="s">
        <v>175</v>
      </c>
      <c r="D655" s="40">
        <f>SUM(D657:D660)</f>
        <v>55800</v>
      </c>
      <c r="E655" s="40">
        <f>SUM(E657:E660)</f>
        <v>56132</v>
      </c>
      <c r="F655" s="40">
        <f>SUM(F657:F660)</f>
        <v>45302</v>
      </c>
      <c r="G655" s="136">
        <f t="shared" si="39"/>
        <v>0.8070619254614124</v>
      </c>
      <c r="H655" s="136">
        <f t="shared" si="40"/>
        <v>0.0026921857973085154</v>
      </c>
    </row>
    <row r="656" spans="1:8" ht="12.75">
      <c r="A656" s="52">
        <f t="shared" si="41"/>
        <v>594</v>
      </c>
      <c r="B656" s="5"/>
      <c r="C656" s="73" t="s">
        <v>14</v>
      </c>
      <c r="D656" s="40"/>
      <c r="E656" s="40"/>
      <c r="F656" s="40"/>
      <c r="G656" s="136"/>
      <c r="H656" s="136"/>
    </row>
    <row r="657" spans="1:8" ht="12.75">
      <c r="A657" s="52">
        <f t="shared" si="41"/>
        <v>595</v>
      </c>
      <c r="B657" s="5"/>
      <c r="C657" s="73" t="s">
        <v>72</v>
      </c>
      <c r="D657" s="40">
        <v>4000</v>
      </c>
      <c r="E657" s="40">
        <v>1460</v>
      </c>
      <c r="F657" s="40">
        <v>436</v>
      </c>
      <c r="G657" s="136">
        <f t="shared" si="39"/>
        <v>0.29863013698630136</v>
      </c>
      <c r="H657" s="136">
        <f t="shared" si="40"/>
        <v>2.591040147513383E-05</v>
      </c>
    </row>
    <row r="658" spans="1:8" ht="12.75">
      <c r="A658" s="52">
        <f t="shared" si="41"/>
        <v>596</v>
      </c>
      <c r="B658" s="5"/>
      <c r="C658" s="73" t="s">
        <v>73</v>
      </c>
      <c r="D658" s="40">
        <v>8000</v>
      </c>
      <c r="E658" s="40">
        <v>8000</v>
      </c>
      <c r="F658" s="40">
        <v>7482</v>
      </c>
      <c r="G658" s="136">
        <f t="shared" si="39"/>
        <v>0.93525</v>
      </c>
      <c r="H658" s="136">
        <f t="shared" si="40"/>
        <v>0.0004446367519196131</v>
      </c>
    </row>
    <row r="659" spans="1:8" ht="12.75">
      <c r="A659" s="52">
        <f t="shared" si="41"/>
        <v>597</v>
      </c>
      <c r="B659" s="5"/>
      <c r="C659" s="73" t="s">
        <v>61</v>
      </c>
      <c r="D659" s="40">
        <v>30800</v>
      </c>
      <c r="E659" s="40">
        <v>33672</v>
      </c>
      <c r="F659" s="40">
        <v>25254</v>
      </c>
      <c r="G659" s="136">
        <f t="shared" si="39"/>
        <v>0.75</v>
      </c>
      <c r="H659" s="136">
        <f t="shared" si="40"/>
        <v>0.0015007827496629122</v>
      </c>
    </row>
    <row r="660" spans="1:8" ht="12.75">
      <c r="A660" s="52">
        <f t="shared" si="41"/>
        <v>598</v>
      </c>
      <c r="B660" s="5"/>
      <c r="C660" s="73" t="s">
        <v>74</v>
      </c>
      <c r="D660" s="40">
        <v>13000</v>
      </c>
      <c r="E660" s="40">
        <v>13000</v>
      </c>
      <c r="F660" s="40">
        <v>12130</v>
      </c>
      <c r="G660" s="136">
        <f t="shared" si="39"/>
        <v>0.933076923076923</v>
      </c>
      <c r="H660" s="136">
        <f t="shared" si="40"/>
        <v>0.0007208558942508563</v>
      </c>
    </row>
    <row r="661" spans="1:8" ht="12.75">
      <c r="A661" s="52">
        <f t="shared" si="41"/>
        <v>599</v>
      </c>
      <c r="B661" s="5">
        <v>4410</v>
      </c>
      <c r="C661" s="73" t="s">
        <v>68</v>
      </c>
      <c r="D661" s="40">
        <f>SUM(D663:D665)</f>
        <v>5400</v>
      </c>
      <c r="E661" s="40">
        <f>SUM(E663:E665)</f>
        <v>5400</v>
      </c>
      <c r="F661" s="40">
        <f>SUM(F663:F665)</f>
        <v>3001</v>
      </c>
      <c r="G661" s="136">
        <f t="shared" si="39"/>
        <v>0.5557407407407408</v>
      </c>
      <c r="H661" s="136">
        <f t="shared" si="40"/>
        <v>0.00017834200648366198</v>
      </c>
    </row>
    <row r="662" spans="1:8" ht="12.75">
      <c r="A662" s="52">
        <f t="shared" si="41"/>
        <v>600</v>
      </c>
      <c r="B662" s="5"/>
      <c r="C662" s="73" t="s">
        <v>14</v>
      </c>
      <c r="D662" s="40"/>
      <c r="E662" s="40"/>
      <c r="F662" s="40"/>
      <c r="G662" s="136"/>
      <c r="H662" s="136"/>
    </row>
    <row r="663" spans="1:8" ht="12.75">
      <c r="A663" s="52">
        <f t="shared" si="41"/>
        <v>601</v>
      </c>
      <c r="B663" s="5"/>
      <c r="C663" s="73" t="s">
        <v>69</v>
      </c>
      <c r="D663" s="40">
        <v>2000</v>
      </c>
      <c r="E663" s="40">
        <v>2000</v>
      </c>
      <c r="F663" s="40">
        <v>1419</v>
      </c>
      <c r="G663" s="136">
        <f t="shared" si="39"/>
        <v>0.7095</v>
      </c>
      <c r="H663" s="136">
        <f t="shared" si="40"/>
        <v>8.432765984682317E-05</v>
      </c>
    </row>
    <row r="664" spans="1:8" ht="12.75">
      <c r="A664" s="52">
        <f t="shared" si="41"/>
        <v>602</v>
      </c>
      <c r="B664" s="5"/>
      <c r="C664" s="73" t="s">
        <v>70</v>
      </c>
      <c r="D664" s="40">
        <v>2700</v>
      </c>
      <c r="E664" s="40">
        <v>2700</v>
      </c>
      <c r="F664" s="40">
        <v>1294</v>
      </c>
      <c r="G664" s="136">
        <f t="shared" si="39"/>
        <v>0.4792592592592593</v>
      </c>
      <c r="H664" s="136">
        <f t="shared" si="40"/>
        <v>7.689921905693388E-05</v>
      </c>
    </row>
    <row r="665" spans="1:8" ht="12.75">
      <c r="A665" s="52">
        <f t="shared" si="41"/>
        <v>603</v>
      </c>
      <c r="B665" s="5"/>
      <c r="C665" s="73" t="s">
        <v>71</v>
      </c>
      <c r="D665" s="40">
        <v>700</v>
      </c>
      <c r="E665" s="40">
        <v>700</v>
      </c>
      <c r="F665" s="40">
        <v>288</v>
      </c>
      <c r="G665" s="136">
        <f t="shared" si="39"/>
        <v>0.4114285714285714</v>
      </c>
      <c r="H665" s="136">
        <f t="shared" si="40"/>
        <v>1.7115127579904914E-05</v>
      </c>
    </row>
    <row r="666" spans="1:8" ht="12.75">
      <c r="A666" s="52">
        <f t="shared" si="41"/>
        <v>604</v>
      </c>
      <c r="B666" s="5">
        <v>4420</v>
      </c>
      <c r="C666" s="73" t="s">
        <v>51</v>
      </c>
      <c r="D666" s="40">
        <v>800</v>
      </c>
      <c r="E666" s="40">
        <v>0</v>
      </c>
      <c r="F666" s="40">
        <v>0</v>
      </c>
      <c r="G666" s="136"/>
      <c r="H666" s="136"/>
    </row>
    <row r="667" spans="1:8" ht="12.75">
      <c r="A667" s="52">
        <f t="shared" si="41"/>
        <v>605</v>
      </c>
      <c r="B667" s="5">
        <v>4430</v>
      </c>
      <c r="C667" s="73" t="s">
        <v>48</v>
      </c>
      <c r="D667" s="40">
        <v>0</v>
      </c>
      <c r="E667" s="40">
        <v>337</v>
      </c>
      <c r="F667" s="40">
        <v>40</v>
      </c>
      <c r="G667" s="136">
        <f>F667/E667</f>
        <v>0.11869436201780416</v>
      </c>
      <c r="H667" s="136">
        <f>F667/F$53</f>
        <v>2.3771010527645714E-06</v>
      </c>
    </row>
    <row r="668" spans="1:8" ht="12.75">
      <c r="A668" s="52">
        <f t="shared" si="41"/>
        <v>606</v>
      </c>
      <c r="B668" s="5">
        <v>4440</v>
      </c>
      <c r="C668" s="73" t="s">
        <v>76</v>
      </c>
      <c r="D668" s="40">
        <v>4300</v>
      </c>
      <c r="E668" s="40">
        <v>4400</v>
      </c>
      <c r="F668" s="40">
        <v>4400</v>
      </c>
      <c r="G668" s="136">
        <f t="shared" si="39"/>
        <v>1</v>
      </c>
      <c r="H668" s="136">
        <f t="shared" si="40"/>
        <v>0.00026148111580410284</v>
      </c>
    </row>
    <row r="669" spans="1:8" ht="12.75">
      <c r="A669" s="52">
        <f t="shared" si="41"/>
        <v>607</v>
      </c>
      <c r="B669" s="5">
        <v>6060</v>
      </c>
      <c r="C669" s="73" t="s">
        <v>393</v>
      </c>
      <c r="D669" s="40">
        <v>0</v>
      </c>
      <c r="E669" s="40">
        <v>23700</v>
      </c>
      <c r="F669" s="40">
        <v>13454</v>
      </c>
      <c r="G669" s="136">
        <f>F669/E669</f>
        <v>0.5676793248945148</v>
      </c>
      <c r="H669" s="136">
        <f>F669/F$53</f>
        <v>0.0007995379390973636</v>
      </c>
    </row>
    <row r="670" spans="1:8" ht="12.75">
      <c r="A670" s="52">
        <f t="shared" si="41"/>
        <v>608</v>
      </c>
      <c r="B670" s="58">
        <v>85228</v>
      </c>
      <c r="C670" s="62" t="s">
        <v>154</v>
      </c>
      <c r="D670" s="40"/>
      <c r="E670" s="40"/>
      <c r="F670" s="40"/>
      <c r="G670" s="106"/>
      <c r="H670" s="106"/>
    </row>
    <row r="671" spans="1:8" ht="12.75">
      <c r="A671" s="52">
        <f t="shared" si="41"/>
        <v>609</v>
      </c>
      <c r="B671" s="58"/>
      <c r="C671" s="62" t="s">
        <v>155</v>
      </c>
      <c r="D671" s="66">
        <f>SUM(D672:D678)</f>
        <v>216381</v>
      </c>
      <c r="E671" s="66">
        <f>SUM(E672:E678)</f>
        <v>201781</v>
      </c>
      <c r="F671" s="66">
        <f>SUM(F672:F678)</f>
        <v>199067</v>
      </c>
      <c r="G671" s="106">
        <f t="shared" si="39"/>
        <v>0.9865497742602128</v>
      </c>
      <c r="H671" s="106">
        <f t="shared" si="40"/>
        <v>0.011830059381767124</v>
      </c>
    </row>
    <row r="672" spans="1:8" ht="12.75">
      <c r="A672" s="52">
        <f t="shared" si="41"/>
        <v>610</v>
      </c>
      <c r="B672" s="5">
        <v>3020</v>
      </c>
      <c r="C672" s="73" t="s">
        <v>63</v>
      </c>
      <c r="D672" s="40">
        <v>2600</v>
      </c>
      <c r="E672" s="40">
        <v>2700</v>
      </c>
      <c r="F672" s="40">
        <v>2691</v>
      </c>
      <c r="G672" s="136">
        <f t="shared" si="39"/>
        <v>0.9966666666666667</v>
      </c>
      <c r="H672" s="136">
        <f t="shared" si="40"/>
        <v>0.00015991947332473654</v>
      </c>
    </row>
    <row r="673" spans="1:8" ht="12.75">
      <c r="A673" s="52">
        <f t="shared" si="41"/>
        <v>611</v>
      </c>
      <c r="B673" s="5">
        <v>4010</v>
      </c>
      <c r="C673" s="73" t="s">
        <v>34</v>
      </c>
      <c r="D673" s="40">
        <v>161897</v>
      </c>
      <c r="E673" s="40">
        <v>149466</v>
      </c>
      <c r="F673" s="40">
        <v>148529</v>
      </c>
      <c r="G673" s="136">
        <f t="shared" si="39"/>
        <v>0.9937310157494011</v>
      </c>
      <c r="H673" s="136">
        <f t="shared" si="40"/>
        <v>0.008826711056651726</v>
      </c>
    </row>
    <row r="674" spans="1:8" ht="12.75">
      <c r="A674" s="52">
        <f t="shared" si="41"/>
        <v>612</v>
      </c>
      <c r="B674" s="5">
        <v>4040</v>
      </c>
      <c r="C674" s="73" t="s">
        <v>35</v>
      </c>
      <c r="D674" s="40">
        <v>12000</v>
      </c>
      <c r="E674" s="40">
        <v>10909</v>
      </c>
      <c r="F674" s="40">
        <v>10909</v>
      </c>
      <c r="G674" s="136">
        <f t="shared" si="39"/>
        <v>1</v>
      </c>
      <c r="H674" s="136">
        <f t="shared" si="40"/>
        <v>0.0006482948846152178</v>
      </c>
    </row>
    <row r="675" spans="1:8" ht="12.75">
      <c r="A675" s="52">
        <f t="shared" si="41"/>
        <v>613</v>
      </c>
      <c r="B675" s="5">
        <v>4110</v>
      </c>
      <c r="C675" s="73" t="s">
        <v>39</v>
      </c>
      <c r="D675" s="40">
        <v>30724</v>
      </c>
      <c r="E675" s="40">
        <v>29324</v>
      </c>
      <c r="F675" s="40">
        <v>28139</v>
      </c>
      <c r="G675" s="136">
        <f t="shared" si="39"/>
        <v>0.9595894148138044</v>
      </c>
      <c r="H675" s="136">
        <f t="shared" si="40"/>
        <v>0.001672231163093557</v>
      </c>
    </row>
    <row r="676" spans="1:8" ht="12.75">
      <c r="A676" s="52">
        <f t="shared" si="41"/>
        <v>614</v>
      </c>
      <c r="B676" s="5">
        <v>4120</v>
      </c>
      <c r="C676" s="73" t="s">
        <v>40</v>
      </c>
      <c r="D676" s="40">
        <v>4460</v>
      </c>
      <c r="E676" s="40">
        <v>4460</v>
      </c>
      <c r="F676" s="40">
        <v>4001</v>
      </c>
      <c r="G676" s="136">
        <f t="shared" si="39"/>
        <v>0.897085201793722</v>
      </c>
      <c r="H676" s="136">
        <f t="shared" si="40"/>
        <v>0.00023776953280277627</v>
      </c>
    </row>
    <row r="677" spans="1:8" ht="12.75">
      <c r="A677" s="52">
        <f t="shared" si="41"/>
        <v>615</v>
      </c>
      <c r="B677" s="5">
        <v>4430</v>
      </c>
      <c r="C677" s="73" t="s">
        <v>48</v>
      </c>
      <c r="D677" s="40">
        <v>400</v>
      </c>
      <c r="E677" s="40">
        <v>400</v>
      </c>
      <c r="F677" s="40">
        <v>276</v>
      </c>
      <c r="G677" s="136">
        <f t="shared" si="39"/>
        <v>0.69</v>
      </c>
      <c r="H677" s="136">
        <f t="shared" si="40"/>
        <v>1.6401997264075544E-05</v>
      </c>
    </row>
    <row r="678" spans="1:8" ht="12.75">
      <c r="A678" s="52">
        <f t="shared" si="41"/>
        <v>616</v>
      </c>
      <c r="B678" s="5">
        <v>4440</v>
      </c>
      <c r="C678" s="73" t="s">
        <v>64</v>
      </c>
      <c r="D678" s="40">
        <v>4300</v>
      </c>
      <c r="E678" s="40">
        <v>4522</v>
      </c>
      <c r="F678" s="40">
        <v>4522</v>
      </c>
      <c r="G678" s="136">
        <f t="shared" si="39"/>
        <v>1</v>
      </c>
      <c r="H678" s="136">
        <f t="shared" si="40"/>
        <v>0.0002687312740150348</v>
      </c>
    </row>
    <row r="679" spans="1:8" ht="12.75">
      <c r="A679" s="52">
        <f t="shared" si="41"/>
        <v>617</v>
      </c>
      <c r="B679" s="5"/>
      <c r="C679" s="73"/>
      <c r="D679" s="40"/>
      <c r="E679" s="40"/>
      <c r="F679" s="40"/>
      <c r="G679" s="136"/>
      <c r="H679" s="136"/>
    </row>
    <row r="680" spans="1:8" ht="12.75">
      <c r="A680" s="52">
        <f t="shared" si="41"/>
        <v>618</v>
      </c>
      <c r="B680" s="58">
        <v>85295</v>
      </c>
      <c r="C680" s="62" t="s">
        <v>27</v>
      </c>
      <c r="D680" s="66">
        <f>D681</f>
        <v>0</v>
      </c>
      <c r="E680" s="66">
        <f>E681</f>
        <v>57000</v>
      </c>
      <c r="F680" s="66">
        <f>F681</f>
        <v>57000</v>
      </c>
      <c r="G680" s="106">
        <f t="shared" si="39"/>
        <v>1</v>
      </c>
      <c r="H680" s="106">
        <f t="shared" si="40"/>
        <v>0.0033873690001895145</v>
      </c>
    </row>
    <row r="681" spans="1:8" ht="12.75">
      <c r="A681" s="52">
        <f t="shared" si="41"/>
        <v>619</v>
      </c>
      <c r="B681" s="5">
        <v>3110</v>
      </c>
      <c r="C681" s="73" t="s">
        <v>65</v>
      </c>
      <c r="D681" s="40">
        <f>SUM(D683:D683)</f>
        <v>0</v>
      </c>
      <c r="E681" s="40">
        <f>SUM(E683:E683)</f>
        <v>57000</v>
      </c>
      <c r="F681" s="40">
        <f>SUM(F683:F683)</f>
        <v>57000</v>
      </c>
      <c r="G681" s="136">
        <f t="shared" si="39"/>
        <v>1</v>
      </c>
      <c r="H681" s="136">
        <f t="shared" si="40"/>
        <v>0.0033873690001895145</v>
      </c>
    </row>
    <row r="682" spans="1:8" ht="12.75">
      <c r="A682" s="52">
        <f t="shared" si="41"/>
        <v>620</v>
      </c>
      <c r="B682" s="5"/>
      <c r="C682" s="73" t="s">
        <v>14</v>
      </c>
      <c r="D682" s="40"/>
      <c r="E682" s="40"/>
      <c r="F682" s="40"/>
      <c r="G682" s="136"/>
      <c r="H682" s="136"/>
    </row>
    <row r="683" spans="1:8" ht="12.75">
      <c r="A683" s="52">
        <f t="shared" si="41"/>
        <v>621</v>
      </c>
      <c r="B683" s="5"/>
      <c r="C683" s="73" t="s">
        <v>394</v>
      </c>
      <c r="D683" s="40">
        <v>0</v>
      </c>
      <c r="E683" s="40">
        <v>57000</v>
      </c>
      <c r="F683" s="40">
        <v>57000</v>
      </c>
      <c r="G683" s="136">
        <f t="shared" si="39"/>
        <v>1</v>
      </c>
      <c r="H683" s="136">
        <f t="shared" si="40"/>
        <v>0.0033873690001895145</v>
      </c>
    </row>
    <row r="684" spans="1:8" s="64" customFormat="1" ht="12.75" customHeight="1">
      <c r="A684" s="52">
        <f t="shared" si="41"/>
        <v>622</v>
      </c>
      <c r="B684" s="53">
        <v>854</v>
      </c>
      <c r="C684" s="72" t="s">
        <v>156</v>
      </c>
      <c r="D684" s="55">
        <f>D685+D707+D734+D780+D783+D796</f>
        <v>180435</v>
      </c>
      <c r="E684" s="55">
        <f>E685+E707+E734+E780+E783+E796</f>
        <v>256765</v>
      </c>
      <c r="F684" s="55">
        <f>F685+F707+F734+F780+F783+F796</f>
        <v>222815</v>
      </c>
      <c r="G684" s="106">
        <f aca="true" t="shared" si="42" ref="G684:G705">F684/E684</f>
        <v>0.8677779292349035</v>
      </c>
      <c r="H684" s="106">
        <f aca="true" t="shared" si="43" ref="H684:H705">F684/F$53</f>
        <v>0.01324134427679345</v>
      </c>
    </row>
    <row r="685" spans="1:8" ht="12.75">
      <c r="A685" s="52">
        <f t="shared" si="41"/>
        <v>623</v>
      </c>
      <c r="B685" s="11">
        <v>85401</v>
      </c>
      <c r="C685" s="62" t="s">
        <v>157</v>
      </c>
      <c r="D685" s="38">
        <f>D686+D690+D694+D698+D702</f>
        <v>176925</v>
      </c>
      <c r="E685" s="38">
        <f>E686+E690+E694+E698+E702</f>
        <v>127221</v>
      </c>
      <c r="F685" s="38">
        <f>F686+F690+F694+F698+F702</f>
        <v>123311</v>
      </c>
      <c r="G685" s="106">
        <f t="shared" si="42"/>
        <v>0.9692660802854874</v>
      </c>
      <c r="H685" s="106">
        <f t="shared" si="43"/>
        <v>0.007328067697936302</v>
      </c>
    </row>
    <row r="686" spans="1:8" ht="12.75">
      <c r="A686" s="52">
        <f t="shared" si="41"/>
        <v>624</v>
      </c>
      <c r="B686" s="5">
        <v>4010</v>
      </c>
      <c r="C686" s="73" t="s">
        <v>34</v>
      </c>
      <c r="D686" s="41">
        <f>SUM(D688:D689)</f>
        <v>130147</v>
      </c>
      <c r="E686" s="41">
        <f>SUM(E688:E689)</f>
        <v>89747</v>
      </c>
      <c r="F686" s="41">
        <f>SUM(F688:F689)</f>
        <v>87532</v>
      </c>
      <c r="G686" s="136">
        <f t="shared" si="42"/>
        <v>0.9753195092872186</v>
      </c>
      <c r="H686" s="136">
        <f t="shared" si="43"/>
        <v>0.005201810233764712</v>
      </c>
    </row>
    <row r="687" spans="1:8" ht="12.75">
      <c r="A687" s="52">
        <f t="shared" si="41"/>
        <v>625</v>
      </c>
      <c r="B687" s="5"/>
      <c r="C687" s="73" t="s">
        <v>14</v>
      </c>
      <c r="D687" s="40"/>
      <c r="E687" s="40"/>
      <c r="F687" s="40"/>
      <c r="G687" s="136"/>
      <c r="H687" s="136"/>
    </row>
    <row r="688" spans="1:8" ht="12.75">
      <c r="A688" s="52">
        <f t="shared" si="41"/>
        <v>626</v>
      </c>
      <c r="B688" s="5"/>
      <c r="C688" s="73" t="s">
        <v>194</v>
      </c>
      <c r="D688" s="40">
        <v>51647</v>
      </c>
      <c r="E688" s="40">
        <v>27947</v>
      </c>
      <c r="F688" s="40">
        <v>26567</v>
      </c>
      <c r="G688" s="136">
        <f t="shared" si="42"/>
        <v>0.9506208179768848</v>
      </c>
      <c r="H688" s="136">
        <f t="shared" si="43"/>
        <v>0.0015788110917199093</v>
      </c>
    </row>
    <row r="689" spans="1:8" ht="12.75">
      <c r="A689" s="52">
        <f t="shared" si="41"/>
        <v>627</v>
      </c>
      <c r="B689" s="5"/>
      <c r="C689" s="73" t="s">
        <v>56</v>
      </c>
      <c r="D689" s="40">
        <v>78500</v>
      </c>
      <c r="E689" s="40">
        <v>61800</v>
      </c>
      <c r="F689" s="40">
        <v>60965</v>
      </c>
      <c r="G689" s="136">
        <f t="shared" si="42"/>
        <v>0.9864886731391586</v>
      </c>
      <c r="H689" s="136">
        <f t="shared" si="43"/>
        <v>0.0036229991420448026</v>
      </c>
    </row>
    <row r="690" spans="1:8" ht="12.75">
      <c r="A690" s="52">
        <f t="shared" si="41"/>
        <v>628</v>
      </c>
      <c r="B690" s="5">
        <v>4040</v>
      </c>
      <c r="C690" s="73" t="s">
        <v>35</v>
      </c>
      <c r="D690" s="41">
        <f>SUM(D692:D693)</f>
        <v>10500</v>
      </c>
      <c r="E690" s="41">
        <f>SUM(E692:E693)</f>
        <v>9796</v>
      </c>
      <c r="F690" s="41">
        <f>SUM(F692:F693)</f>
        <v>9725</v>
      </c>
      <c r="G690" s="136">
        <f t="shared" si="42"/>
        <v>0.9927521437321356</v>
      </c>
      <c r="H690" s="136">
        <f t="shared" si="43"/>
        <v>0.0005779326934533865</v>
      </c>
    </row>
    <row r="691" spans="1:8" ht="12.75">
      <c r="A691" s="52">
        <f t="shared" si="41"/>
        <v>629</v>
      </c>
      <c r="B691" s="5"/>
      <c r="C691" s="73" t="s">
        <v>14</v>
      </c>
      <c r="D691" s="40"/>
      <c r="E691" s="40"/>
      <c r="F691" s="40"/>
      <c r="G691" s="136"/>
      <c r="H691" s="136"/>
    </row>
    <row r="692" spans="1:8" ht="12.75">
      <c r="A692" s="52">
        <f t="shared" si="41"/>
        <v>630</v>
      </c>
      <c r="B692" s="5"/>
      <c r="C692" s="73" t="s">
        <v>194</v>
      </c>
      <c r="D692" s="40">
        <v>3600</v>
      </c>
      <c r="E692" s="40">
        <v>3396</v>
      </c>
      <c r="F692" s="40">
        <v>3395</v>
      </c>
      <c r="G692" s="136">
        <f t="shared" si="42"/>
        <v>0.9997055359246172</v>
      </c>
      <c r="H692" s="136">
        <f t="shared" si="43"/>
        <v>0.000201756451853393</v>
      </c>
    </row>
    <row r="693" spans="1:8" ht="12.75">
      <c r="A693" s="52">
        <f t="shared" si="41"/>
        <v>631</v>
      </c>
      <c r="B693" s="5"/>
      <c r="C693" s="73" t="s">
        <v>56</v>
      </c>
      <c r="D693" s="40">
        <v>6900</v>
      </c>
      <c r="E693" s="40">
        <v>6400</v>
      </c>
      <c r="F693" s="40">
        <v>6330</v>
      </c>
      <c r="G693" s="136">
        <f t="shared" si="42"/>
        <v>0.9890625</v>
      </c>
      <c r="H693" s="136">
        <f t="shared" si="43"/>
        <v>0.0003761762415999934</v>
      </c>
    </row>
    <row r="694" spans="1:8" ht="12.75">
      <c r="A694" s="52">
        <f t="shared" si="41"/>
        <v>632</v>
      </c>
      <c r="B694" s="5">
        <v>4110</v>
      </c>
      <c r="C694" s="73" t="s">
        <v>39</v>
      </c>
      <c r="D694" s="41">
        <f>SUM(D696:D697)</f>
        <v>25293</v>
      </c>
      <c r="E694" s="41">
        <f>SUM(E696:E697)</f>
        <v>17693</v>
      </c>
      <c r="F694" s="41">
        <f>SUM(F696:F697)</f>
        <v>16235</v>
      </c>
      <c r="G694" s="136">
        <f t="shared" si="42"/>
        <v>0.9175945289097384</v>
      </c>
      <c r="H694" s="136">
        <f t="shared" si="43"/>
        <v>0.0009648058897908205</v>
      </c>
    </row>
    <row r="695" spans="1:8" ht="12.75">
      <c r="A695" s="52">
        <f t="shared" si="41"/>
        <v>633</v>
      </c>
      <c r="B695" s="5"/>
      <c r="C695" s="73" t="s">
        <v>14</v>
      </c>
      <c r="D695" s="40"/>
      <c r="E695" s="40"/>
      <c r="F695" s="40"/>
      <c r="G695" s="136"/>
      <c r="H695" s="136"/>
    </row>
    <row r="696" spans="1:8" ht="12.75">
      <c r="A696" s="52">
        <f t="shared" si="41"/>
        <v>634</v>
      </c>
      <c r="B696" s="5"/>
      <c r="C696" s="73" t="s">
        <v>194</v>
      </c>
      <c r="D696" s="40">
        <v>9937</v>
      </c>
      <c r="E696" s="40">
        <v>5637</v>
      </c>
      <c r="F696" s="40">
        <v>5390</v>
      </c>
      <c r="G696" s="136">
        <f t="shared" si="42"/>
        <v>0.9561823665070073</v>
      </c>
      <c r="H696" s="136">
        <f t="shared" si="43"/>
        <v>0.000320314366860026</v>
      </c>
    </row>
    <row r="697" spans="1:8" ht="12.75">
      <c r="A697" s="52">
        <f t="shared" si="41"/>
        <v>635</v>
      </c>
      <c r="B697" s="5"/>
      <c r="C697" s="73" t="s">
        <v>56</v>
      </c>
      <c r="D697" s="40">
        <v>15356</v>
      </c>
      <c r="E697" s="40">
        <v>12056</v>
      </c>
      <c r="F697" s="40">
        <v>10845</v>
      </c>
      <c r="G697" s="136">
        <f t="shared" si="42"/>
        <v>0.8995520902455209</v>
      </c>
      <c r="H697" s="136">
        <f t="shared" si="43"/>
        <v>0.0006444915229307944</v>
      </c>
    </row>
    <row r="698" spans="1:8" ht="12.75">
      <c r="A698" s="52">
        <f t="shared" si="41"/>
        <v>636</v>
      </c>
      <c r="B698" s="5">
        <v>4120</v>
      </c>
      <c r="C698" s="73" t="s">
        <v>40</v>
      </c>
      <c r="D698" s="41">
        <f>SUM(D700:D701)</f>
        <v>3372</v>
      </c>
      <c r="E698" s="41">
        <f>SUM(E700:E701)</f>
        <v>2372</v>
      </c>
      <c r="F698" s="41">
        <f>SUM(F700:F701)</f>
        <v>2206</v>
      </c>
      <c r="G698" s="136">
        <f t="shared" si="42"/>
        <v>0.9300168634064081</v>
      </c>
      <c r="H698" s="136">
        <f t="shared" si="43"/>
        <v>0.00013109712305996613</v>
      </c>
    </row>
    <row r="699" spans="1:8" ht="12.75">
      <c r="A699" s="52">
        <f t="shared" si="41"/>
        <v>637</v>
      </c>
      <c r="B699" s="5"/>
      <c r="C699" s="73" t="s">
        <v>14</v>
      </c>
      <c r="D699" s="40"/>
      <c r="E699" s="40"/>
      <c r="F699" s="40"/>
      <c r="G699" s="136"/>
      <c r="H699" s="136"/>
    </row>
    <row r="700" spans="1:8" ht="12.75">
      <c r="A700" s="52">
        <f t="shared" si="41"/>
        <v>638</v>
      </c>
      <c r="B700" s="5"/>
      <c r="C700" s="73" t="s">
        <v>194</v>
      </c>
      <c r="D700" s="40">
        <v>1291</v>
      </c>
      <c r="E700" s="40">
        <v>791</v>
      </c>
      <c r="F700" s="40">
        <v>734</v>
      </c>
      <c r="G700" s="136">
        <f t="shared" si="42"/>
        <v>0.9279393173198482</v>
      </c>
      <c r="H700" s="136">
        <f t="shared" si="43"/>
        <v>4.361980431822989E-05</v>
      </c>
    </row>
    <row r="701" spans="1:8" ht="12.75">
      <c r="A701" s="52">
        <f t="shared" si="41"/>
        <v>639</v>
      </c>
      <c r="B701" s="5"/>
      <c r="C701" s="73" t="s">
        <v>56</v>
      </c>
      <c r="D701" s="40">
        <v>2081</v>
      </c>
      <c r="E701" s="40">
        <v>1581</v>
      </c>
      <c r="F701" s="40">
        <v>1472</v>
      </c>
      <c r="G701" s="136">
        <f t="shared" si="42"/>
        <v>0.931056293485136</v>
      </c>
      <c r="H701" s="136">
        <f t="shared" si="43"/>
        <v>8.747731874173623E-05</v>
      </c>
    </row>
    <row r="702" spans="1:8" ht="12.75">
      <c r="A702" s="52">
        <f t="shared" si="41"/>
        <v>640</v>
      </c>
      <c r="B702" s="5">
        <v>4440</v>
      </c>
      <c r="C702" s="73" t="s">
        <v>57</v>
      </c>
      <c r="D702" s="41">
        <f>SUM(D704:D705)</f>
        <v>7613</v>
      </c>
      <c r="E702" s="41">
        <f>SUM(E704:E705)</f>
        <v>7613</v>
      </c>
      <c r="F702" s="41">
        <f>SUM(F704:F705)</f>
        <v>7613</v>
      </c>
      <c r="G702" s="136">
        <f t="shared" si="42"/>
        <v>1</v>
      </c>
      <c r="H702" s="136">
        <f t="shared" si="43"/>
        <v>0.0004524217578674171</v>
      </c>
    </row>
    <row r="703" spans="1:8" ht="12.75">
      <c r="A703" s="52">
        <f t="shared" si="41"/>
        <v>641</v>
      </c>
      <c r="B703" s="5"/>
      <c r="C703" s="73" t="s">
        <v>14</v>
      </c>
      <c r="D703" s="40"/>
      <c r="E703" s="40"/>
      <c r="F703" s="40"/>
      <c r="G703" s="136"/>
      <c r="H703" s="136"/>
    </row>
    <row r="704" spans="1:8" ht="12.75">
      <c r="A704" s="52">
        <f t="shared" si="41"/>
        <v>642</v>
      </c>
      <c r="B704" s="5"/>
      <c r="C704" s="73" t="s">
        <v>194</v>
      </c>
      <c r="D704" s="40">
        <v>3752</v>
      </c>
      <c r="E704" s="40">
        <v>3752</v>
      </c>
      <c r="F704" s="40">
        <v>3752</v>
      </c>
      <c r="G704" s="136">
        <f t="shared" si="42"/>
        <v>1</v>
      </c>
      <c r="H704" s="136">
        <f t="shared" si="43"/>
        <v>0.0002229720787493168</v>
      </c>
    </row>
    <row r="705" spans="1:8" ht="12.75">
      <c r="A705" s="52">
        <f t="shared" si="41"/>
        <v>643</v>
      </c>
      <c r="B705" s="5"/>
      <c r="C705" s="73" t="s">
        <v>56</v>
      </c>
      <c r="D705" s="40">
        <v>3861</v>
      </c>
      <c r="E705" s="40">
        <v>3861</v>
      </c>
      <c r="F705" s="40">
        <v>3861</v>
      </c>
      <c r="G705" s="136">
        <f t="shared" si="42"/>
        <v>1</v>
      </c>
      <c r="H705" s="136">
        <f t="shared" si="43"/>
        <v>0.00022944967911810027</v>
      </c>
    </row>
    <row r="706" spans="1:8" s="25" customFormat="1" ht="12.75">
      <c r="A706" s="52">
        <f t="shared" si="41"/>
        <v>644</v>
      </c>
      <c r="B706" s="12">
        <v>85412</v>
      </c>
      <c r="C706" s="62" t="s">
        <v>158</v>
      </c>
      <c r="D706" s="91"/>
      <c r="E706" s="91"/>
      <c r="F706" s="91"/>
      <c r="G706" s="106"/>
      <c r="H706" s="106"/>
    </row>
    <row r="707" spans="1:8" s="25" customFormat="1" ht="12.75">
      <c r="A707" s="52">
        <f t="shared" si="41"/>
        <v>645</v>
      </c>
      <c r="B707" s="12"/>
      <c r="C707" s="62" t="s">
        <v>159</v>
      </c>
      <c r="D707" s="38">
        <f>D709+D710+D714++D718+D719+D724+D729</f>
        <v>0</v>
      </c>
      <c r="E707" s="38">
        <f>E709+E710+E714++E718+E719+E724+E729</f>
        <v>61254</v>
      </c>
      <c r="F707" s="38">
        <f>F709+F710+F714++F718+F719+F724+F729</f>
        <v>61128</v>
      </c>
      <c r="G707" s="106">
        <f aca="true" t="shared" si="44" ref="G707:G749">F707/E707</f>
        <v>0.9979429914781075</v>
      </c>
      <c r="H707" s="106">
        <f aca="true" t="shared" si="45" ref="H707:H749">F707/F$53</f>
        <v>0.003632685828834818</v>
      </c>
    </row>
    <row r="708" spans="1:8" s="56" customFormat="1" ht="12.75">
      <c r="A708" s="52">
        <f t="shared" si="41"/>
        <v>646</v>
      </c>
      <c r="B708" s="79">
        <v>4010</v>
      </c>
      <c r="C708" s="73" t="s">
        <v>34</v>
      </c>
      <c r="D708" s="77"/>
      <c r="E708" s="77"/>
      <c r="F708" s="77"/>
      <c r="G708" s="136"/>
      <c r="H708" s="136"/>
    </row>
    <row r="709" spans="1:8" s="56" customFormat="1" ht="12.75">
      <c r="A709" s="52">
        <f t="shared" si="41"/>
        <v>647</v>
      </c>
      <c r="B709" s="150"/>
      <c r="C709" s="73" t="s">
        <v>434</v>
      </c>
      <c r="D709" s="77">
        <v>0</v>
      </c>
      <c r="E709" s="77">
        <v>5745</v>
      </c>
      <c r="F709" s="77">
        <v>5745</v>
      </c>
      <c r="G709" s="136">
        <f>F709/E709</f>
        <v>1</v>
      </c>
      <c r="H709" s="136">
        <f>F709/F$53</f>
        <v>0.0003414111387033116</v>
      </c>
    </row>
    <row r="710" spans="1:8" s="25" customFormat="1" ht="12.75">
      <c r="A710" s="52">
        <f t="shared" si="41"/>
        <v>648</v>
      </c>
      <c r="B710" s="5">
        <v>4110</v>
      </c>
      <c r="C710" s="73" t="s">
        <v>39</v>
      </c>
      <c r="D710" s="77">
        <f>SUM(D712:D713)</f>
        <v>0</v>
      </c>
      <c r="E710" s="77">
        <f>SUM(E712:E713)</f>
        <v>1466</v>
      </c>
      <c r="F710" s="77">
        <f>SUM(F712:F713)</f>
        <v>1466</v>
      </c>
      <c r="G710" s="136">
        <f t="shared" si="44"/>
        <v>1</v>
      </c>
      <c r="H710" s="136">
        <f t="shared" si="45"/>
        <v>8.712075358382154E-05</v>
      </c>
    </row>
    <row r="711" spans="1:8" s="25" customFormat="1" ht="12.75">
      <c r="A711" s="52">
        <f t="shared" si="41"/>
        <v>649</v>
      </c>
      <c r="B711" s="5"/>
      <c r="C711" s="73" t="s">
        <v>14</v>
      </c>
      <c r="D711" s="78"/>
      <c r="E711" s="78"/>
      <c r="F711" s="78"/>
      <c r="G711" s="136"/>
      <c r="H711" s="136"/>
    </row>
    <row r="712" spans="1:8" s="25" customFormat="1" ht="12.75">
      <c r="A712" s="52">
        <f t="shared" si="41"/>
        <v>650</v>
      </c>
      <c r="B712" s="5"/>
      <c r="C712" s="73" t="s">
        <v>195</v>
      </c>
      <c r="D712" s="78">
        <v>0</v>
      </c>
      <c r="E712" s="78">
        <v>432</v>
      </c>
      <c r="F712" s="78">
        <v>432</v>
      </c>
      <c r="G712" s="136">
        <f t="shared" si="44"/>
        <v>1</v>
      </c>
      <c r="H712" s="136">
        <f t="shared" si="45"/>
        <v>2.567269136985737E-05</v>
      </c>
    </row>
    <row r="713" spans="1:8" s="25" customFormat="1" ht="12.75">
      <c r="A713" s="52">
        <f t="shared" si="41"/>
        <v>651</v>
      </c>
      <c r="B713" s="5"/>
      <c r="C713" s="73" t="s">
        <v>56</v>
      </c>
      <c r="D713" s="78">
        <v>0</v>
      </c>
      <c r="E713" s="78">
        <v>1034</v>
      </c>
      <c r="F713" s="78">
        <v>1034</v>
      </c>
      <c r="G713" s="136">
        <f>F713/E713</f>
        <v>1</v>
      </c>
      <c r="H713" s="136">
        <f>F713/F$53</f>
        <v>6.144806221396418E-05</v>
      </c>
    </row>
    <row r="714" spans="1:8" s="25" customFormat="1" ht="12.75">
      <c r="A714" s="52">
        <f t="shared" si="41"/>
        <v>652</v>
      </c>
      <c r="B714" s="5">
        <v>4120</v>
      </c>
      <c r="C714" s="73" t="s">
        <v>40</v>
      </c>
      <c r="D714" s="77">
        <f>SUM(D716:D717)</f>
        <v>0</v>
      </c>
      <c r="E714" s="77">
        <f>SUM(E716:E717)</f>
        <v>200</v>
      </c>
      <c r="F714" s="77">
        <f>SUM(F716:F717)</f>
        <v>200</v>
      </c>
      <c r="G714" s="136">
        <f t="shared" si="44"/>
        <v>1</v>
      </c>
      <c r="H714" s="136">
        <f t="shared" si="45"/>
        <v>1.1885505263822857E-05</v>
      </c>
    </row>
    <row r="715" spans="1:8" s="25" customFormat="1" ht="12.75">
      <c r="A715" s="52">
        <f t="shared" si="41"/>
        <v>653</v>
      </c>
      <c r="B715" s="5"/>
      <c r="C715" s="73" t="s">
        <v>14</v>
      </c>
      <c r="D715" s="78"/>
      <c r="E715" s="78"/>
      <c r="F715" s="78"/>
      <c r="G715" s="136"/>
      <c r="H715" s="136"/>
    </row>
    <row r="716" spans="1:8" s="25" customFormat="1" ht="12.75">
      <c r="A716" s="52">
        <f t="shared" si="41"/>
        <v>654</v>
      </c>
      <c r="B716" s="5"/>
      <c r="C716" s="73" t="s">
        <v>195</v>
      </c>
      <c r="D716" s="78">
        <v>0</v>
      </c>
      <c r="E716" s="78">
        <v>59</v>
      </c>
      <c r="F716" s="78">
        <v>59</v>
      </c>
      <c r="G716" s="136">
        <f t="shared" si="44"/>
        <v>1</v>
      </c>
      <c r="H716" s="136">
        <f t="shared" si="45"/>
        <v>3.506224052827743E-06</v>
      </c>
    </row>
    <row r="717" spans="1:8" s="25" customFormat="1" ht="12.75">
      <c r="A717" s="52">
        <f aca="true" t="shared" si="46" ref="A717:A780">A716+1</f>
        <v>655</v>
      </c>
      <c r="B717" s="5"/>
      <c r="C717" s="73" t="s">
        <v>56</v>
      </c>
      <c r="D717" s="78">
        <v>0</v>
      </c>
      <c r="E717" s="78">
        <v>141</v>
      </c>
      <c r="F717" s="78">
        <v>141</v>
      </c>
      <c r="G717" s="136">
        <f>F717/E717</f>
        <v>1</v>
      </c>
      <c r="H717" s="136">
        <f>F717/F$53</f>
        <v>8.379281210995115E-06</v>
      </c>
    </row>
    <row r="718" spans="1:8" s="25" customFormat="1" ht="12.75">
      <c r="A718" s="52">
        <f t="shared" si="46"/>
        <v>656</v>
      </c>
      <c r="B718" s="5">
        <v>4170</v>
      </c>
      <c r="C718" s="73" t="s">
        <v>395</v>
      </c>
      <c r="D718" s="78">
        <v>0</v>
      </c>
      <c r="E718" s="78">
        <v>6800</v>
      </c>
      <c r="F718" s="78">
        <v>6800</v>
      </c>
      <c r="G718" s="136">
        <f>F718/E718</f>
        <v>1</v>
      </c>
      <c r="H718" s="136">
        <f>F718/F$53</f>
        <v>0.00040410717896997714</v>
      </c>
    </row>
    <row r="719" spans="1:8" ht="12.75">
      <c r="A719" s="52">
        <f t="shared" si="46"/>
        <v>657</v>
      </c>
      <c r="B719" s="5">
        <v>4210</v>
      </c>
      <c r="C719" s="73" t="s">
        <v>177</v>
      </c>
      <c r="D719" s="39">
        <f>SUM(D721:D723)</f>
        <v>0</v>
      </c>
      <c r="E719" s="39">
        <f>SUM(E721:E723)</f>
        <v>27352</v>
      </c>
      <c r="F719" s="39">
        <f>SUM(F721:F723)</f>
        <v>27350</v>
      </c>
      <c r="G719" s="136">
        <f t="shared" si="44"/>
        <v>0.9999268792044458</v>
      </c>
      <c r="H719" s="136">
        <f t="shared" si="45"/>
        <v>0.0016253428448277758</v>
      </c>
    </row>
    <row r="720" spans="1:8" ht="12.75">
      <c r="A720" s="52">
        <f t="shared" si="46"/>
        <v>658</v>
      </c>
      <c r="B720" s="5"/>
      <c r="C720" s="73" t="s">
        <v>14</v>
      </c>
      <c r="D720" s="40"/>
      <c r="E720" s="40"/>
      <c r="F720" s="40"/>
      <c r="G720" s="136"/>
      <c r="H720" s="136"/>
    </row>
    <row r="721" spans="1:8" ht="12.75">
      <c r="A721" s="52">
        <f t="shared" si="46"/>
        <v>659</v>
      </c>
      <c r="B721" s="5"/>
      <c r="C721" s="73" t="s">
        <v>194</v>
      </c>
      <c r="D721" s="40">
        <v>0</v>
      </c>
      <c r="E721" s="40">
        <v>24970</v>
      </c>
      <c r="F721" s="40">
        <v>24970</v>
      </c>
      <c r="G721" s="136">
        <f t="shared" si="44"/>
        <v>1</v>
      </c>
      <c r="H721" s="136">
        <f t="shared" si="45"/>
        <v>0.0014839053321882838</v>
      </c>
    </row>
    <row r="722" spans="1:8" ht="12.75">
      <c r="A722" s="52">
        <f t="shared" si="46"/>
        <v>660</v>
      </c>
      <c r="B722" s="5"/>
      <c r="C722" s="73" t="s">
        <v>56</v>
      </c>
      <c r="D722" s="40">
        <v>0</v>
      </c>
      <c r="E722" s="40">
        <v>1500</v>
      </c>
      <c r="F722" s="40">
        <v>1499</v>
      </c>
      <c r="G722" s="136">
        <f>F722/E722</f>
        <v>0.9993333333333333</v>
      </c>
      <c r="H722" s="136">
        <f>F722/F$53</f>
        <v>8.908186195235232E-05</v>
      </c>
    </row>
    <row r="723" spans="1:8" ht="12.75">
      <c r="A723" s="52">
        <f t="shared" si="46"/>
        <v>661</v>
      </c>
      <c r="B723" s="5"/>
      <c r="C723" s="73" t="s">
        <v>195</v>
      </c>
      <c r="D723" s="40">
        <v>0</v>
      </c>
      <c r="E723" s="40">
        <v>882</v>
      </c>
      <c r="F723" s="40">
        <v>881</v>
      </c>
      <c r="G723" s="136">
        <f t="shared" si="44"/>
        <v>0.9988662131519275</v>
      </c>
      <c r="H723" s="136">
        <f t="shared" si="45"/>
        <v>5.235565068713969E-05</v>
      </c>
    </row>
    <row r="724" spans="1:8" ht="12.75">
      <c r="A724" s="52">
        <f t="shared" si="46"/>
        <v>662</v>
      </c>
      <c r="B724" s="5">
        <v>4260</v>
      </c>
      <c r="C724" s="73" t="s">
        <v>181</v>
      </c>
      <c r="D724" s="41">
        <f>SUM(D726:D728)</f>
        <v>0</v>
      </c>
      <c r="E724" s="41">
        <f>SUM(E726:E728)</f>
        <v>16385</v>
      </c>
      <c r="F724" s="41">
        <f>SUM(F726:F728)</f>
        <v>16382</v>
      </c>
      <c r="G724" s="136">
        <f t="shared" si="44"/>
        <v>0.9998169057064388</v>
      </c>
      <c r="H724" s="136">
        <f t="shared" si="45"/>
        <v>0.0009735417361597303</v>
      </c>
    </row>
    <row r="725" spans="1:8" ht="12.75">
      <c r="A725" s="52">
        <f t="shared" si="46"/>
        <v>663</v>
      </c>
      <c r="B725" s="5"/>
      <c r="C725" s="73" t="s">
        <v>14</v>
      </c>
      <c r="D725" s="40"/>
      <c r="E725" s="40"/>
      <c r="F725" s="40"/>
      <c r="G725" s="136"/>
      <c r="H725" s="136"/>
    </row>
    <row r="726" spans="1:8" ht="12.75">
      <c r="A726" s="52">
        <f t="shared" si="46"/>
        <v>664</v>
      </c>
      <c r="B726" s="5"/>
      <c r="C726" s="73" t="s">
        <v>194</v>
      </c>
      <c r="D726" s="40">
        <v>0</v>
      </c>
      <c r="E726" s="40">
        <v>10502</v>
      </c>
      <c r="F726" s="40">
        <v>10502</v>
      </c>
      <c r="G726" s="136">
        <f t="shared" si="44"/>
        <v>1</v>
      </c>
      <c r="H726" s="136">
        <f>F726/F$53</f>
        <v>0.0006241078814033383</v>
      </c>
    </row>
    <row r="727" spans="1:8" ht="12.75">
      <c r="A727" s="52">
        <f t="shared" si="46"/>
        <v>665</v>
      </c>
      <c r="B727" s="5"/>
      <c r="C727" s="73" t="s">
        <v>195</v>
      </c>
      <c r="D727" s="40">
        <v>0</v>
      </c>
      <c r="E727" s="40">
        <v>2083</v>
      </c>
      <c r="F727" s="40">
        <v>2082</v>
      </c>
      <c r="G727" s="136">
        <f t="shared" si="44"/>
        <v>0.99951992318771</v>
      </c>
      <c r="H727" s="136">
        <f t="shared" si="45"/>
        <v>0.00012372810979639594</v>
      </c>
    </row>
    <row r="728" spans="1:8" ht="12.75">
      <c r="A728" s="52">
        <f t="shared" si="46"/>
        <v>666</v>
      </c>
      <c r="B728" s="5"/>
      <c r="C728" s="73" t="s">
        <v>56</v>
      </c>
      <c r="D728" s="40">
        <v>0</v>
      </c>
      <c r="E728" s="40">
        <v>3800</v>
      </c>
      <c r="F728" s="40">
        <v>3798</v>
      </c>
      <c r="G728" s="136">
        <f t="shared" si="44"/>
        <v>0.9994736842105263</v>
      </c>
      <c r="H728" s="136">
        <f t="shared" si="45"/>
        <v>0.00022570574495999607</v>
      </c>
    </row>
    <row r="729" spans="1:8" ht="12.75">
      <c r="A729" s="52">
        <f t="shared" si="46"/>
        <v>667</v>
      </c>
      <c r="B729" s="5">
        <v>4300</v>
      </c>
      <c r="C729" s="73" t="s">
        <v>192</v>
      </c>
      <c r="D729" s="39">
        <f>SUM(D731:D733)</f>
        <v>0</v>
      </c>
      <c r="E729" s="39">
        <f>SUM(E731:E733)</f>
        <v>3306</v>
      </c>
      <c r="F729" s="39">
        <f>SUM(F731:F733)</f>
        <v>3185</v>
      </c>
      <c r="G729" s="136">
        <f t="shared" si="44"/>
        <v>0.9633998790078645</v>
      </c>
      <c r="H729" s="136">
        <f t="shared" si="45"/>
        <v>0.000189276671326379</v>
      </c>
    </row>
    <row r="730" spans="1:8" ht="12.75">
      <c r="A730" s="52">
        <f t="shared" si="46"/>
        <v>668</v>
      </c>
      <c r="B730" s="5"/>
      <c r="C730" s="73" t="s">
        <v>14</v>
      </c>
      <c r="D730" s="40"/>
      <c r="E730" s="40"/>
      <c r="F730" s="40"/>
      <c r="G730" s="136"/>
      <c r="H730" s="136"/>
    </row>
    <row r="731" spans="1:8" ht="12.75">
      <c r="A731" s="52">
        <f t="shared" si="46"/>
        <v>669</v>
      </c>
      <c r="B731" s="5"/>
      <c r="C731" s="73" t="s">
        <v>194</v>
      </c>
      <c r="D731" s="40">
        <v>0</v>
      </c>
      <c r="E731" s="40">
        <v>571</v>
      </c>
      <c r="F731" s="40">
        <v>571</v>
      </c>
      <c r="G731" s="136">
        <f t="shared" si="44"/>
        <v>1</v>
      </c>
      <c r="H731" s="136">
        <f t="shared" si="45"/>
        <v>3.393311752821426E-05</v>
      </c>
    </row>
    <row r="732" spans="1:8" ht="12.75">
      <c r="A732" s="52">
        <f t="shared" si="46"/>
        <v>670</v>
      </c>
      <c r="B732" s="5"/>
      <c r="C732" s="73" t="s">
        <v>195</v>
      </c>
      <c r="D732" s="40">
        <v>0</v>
      </c>
      <c r="E732" s="40">
        <v>1535</v>
      </c>
      <c r="F732" s="40">
        <v>1414</v>
      </c>
      <c r="G732" s="136">
        <f t="shared" si="44"/>
        <v>0.9211726384364821</v>
      </c>
      <c r="H732" s="136">
        <f t="shared" si="45"/>
        <v>8.40305222152276E-05</v>
      </c>
    </row>
    <row r="733" spans="1:8" ht="12.75">
      <c r="A733" s="52">
        <f t="shared" si="46"/>
        <v>671</v>
      </c>
      <c r="B733" s="5"/>
      <c r="C733" s="73" t="s">
        <v>56</v>
      </c>
      <c r="D733" s="40">
        <v>0</v>
      </c>
      <c r="E733" s="40">
        <v>1200</v>
      </c>
      <c r="F733" s="40">
        <v>1200</v>
      </c>
      <c r="G733" s="136">
        <f>F733/E733</f>
        <v>1</v>
      </c>
      <c r="H733" s="136">
        <f>F733/F$53</f>
        <v>7.131303158293714E-05</v>
      </c>
    </row>
    <row r="734" spans="1:8" s="67" customFormat="1" ht="12.75" hidden="1">
      <c r="A734" s="52">
        <f t="shared" si="46"/>
        <v>672</v>
      </c>
      <c r="B734" s="58">
        <v>85414</v>
      </c>
      <c r="C734" s="62" t="s">
        <v>233</v>
      </c>
      <c r="D734" s="66">
        <v>0</v>
      </c>
      <c r="E734" s="66"/>
      <c r="F734" s="66"/>
      <c r="G734" s="106" t="e">
        <f t="shared" si="44"/>
        <v>#DIV/0!</v>
      </c>
      <c r="H734" s="106">
        <f t="shared" si="45"/>
        <v>0</v>
      </c>
    </row>
    <row r="735" spans="1:8" ht="12.75" hidden="1">
      <c r="A735" s="52">
        <f t="shared" si="46"/>
        <v>673</v>
      </c>
      <c r="B735" s="5">
        <v>3020</v>
      </c>
      <c r="C735" s="73" t="s">
        <v>49</v>
      </c>
      <c r="D735" s="40"/>
      <c r="E735" s="40"/>
      <c r="F735" s="40"/>
      <c r="G735" s="106" t="e">
        <f t="shared" si="44"/>
        <v>#DIV/0!</v>
      </c>
      <c r="H735" s="106">
        <f t="shared" si="45"/>
        <v>0</v>
      </c>
    </row>
    <row r="736" spans="1:8" ht="12.75" hidden="1">
      <c r="A736" s="52">
        <f t="shared" si="46"/>
        <v>674</v>
      </c>
      <c r="B736" s="5"/>
      <c r="C736" s="73" t="s">
        <v>14</v>
      </c>
      <c r="D736" s="40"/>
      <c r="E736" s="40"/>
      <c r="F736" s="40"/>
      <c r="G736" s="106" t="e">
        <f t="shared" si="44"/>
        <v>#DIV/0!</v>
      </c>
      <c r="H736" s="106">
        <f t="shared" si="45"/>
        <v>0</v>
      </c>
    </row>
    <row r="737" spans="1:8" ht="12.75" hidden="1">
      <c r="A737" s="52">
        <f t="shared" si="46"/>
        <v>675</v>
      </c>
      <c r="B737" s="5"/>
      <c r="C737" s="73" t="s">
        <v>194</v>
      </c>
      <c r="D737" s="40"/>
      <c r="E737" s="40"/>
      <c r="F737" s="40"/>
      <c r="G737" s="106" t="e">
        <f t="shared" si="44"/>
        <v>#DIV/0!</v>
      </c>
      <c r="H737" s="106">
        <f t="shared" si="45"/>
        <v>0</v>
      </c>
    </row>
    <row r="738" spans="1:8" ht="12.75" hidden="1">
      <c r="A738" s="52">
        <f t="shared" si="46"/>
        <v>676</v>
      </c>
      <c r="B738" s="5"/>
      <c r="C738" s="73" t="s">
        <v>56</v>
      </c>
      <c r="D738" s="40"/>
      <c r="E738" s="40"/>
      <c r="F738" s="40"/>
      <c r="G738" s="106" t="e">
        <f t="shared" si="44"/>
        <v>#DIV/0!</v>
      </c>
      <c r="H738" s="106">
        <f t="shared" si="45"/>
        <v>0</v>
      </c>
    </row>
    <row r="739" spans="1:8" ht="12.75" hidden="1">
      <c r="A739" s="52">
        <f t="shared" si="46"/>
        <v>677</v>
      </c>
      <c r="B739" s="5">
        <v>4010</v>
      </c>
      <c r="C739" s="73" t="s">
        <v>34</v>
      </c>
      <c r="D739" s="40"/>
      <c r="E739" s="40"/>
      <c r="F739" s="40"/>
      <c r="G739" s="106" t="e">
        <f t="shared" si="44"/>
        <v>#DIV/0!</v>
      </c>
      <c r="H739" s="106">
        <f t="shared" si="45"/>
        <v>0</v>
      </c>
    </row>
    <row r="740" spans="1:8" ht="12.75" hidden="1">
      <c r="A740" s="52">
        <f t="shared" si="46"/>
        <v>678</v>
      </c>
      <c r="B740" s="5"/>
      <c r="C740" s="73" t="s">
        <v>14</v>
      </c>
      <c r="D740" s="40"/>
      <c r="E740" s="40"/>
      <c r="F740" s="40"/>
      <c r="G740" s="106" t="e">
        <f t="shared" si="44"/>
        <v>#DIV/0!</v>
      </c>
      <c r="H740" s="106">
        <f t="shared" si="45"/>
        <v>0</v>
      </c>
    </row>
    <row r="741" spans="1:8" ht="12.75" hidden="1">
      <c r="A741" s="52">
        <f t="shared" si="46"/>
        <v>679</v>
      </c>
      <c r="B741" s="5"/>
      <c r="C741" s="73" t="s">
        <v>194</v>
      </c>
      <c r="D741" s="40"/>
      <c r="E741" s="40"/>
      <c r="F741" s="40"/>
      <c r="G741" s="106" t="e">
        <f t="shared" si="44"/>
        <v>#DIV/0!</v>
      </c>
      <c r="H741" s="106">
        <f t="shared" si="45"/>
        <v>0</v>
      </c>
    </row>
    <row r="742" spans="1:8" ht="12.75" hidden="1">
      <c r="A742" s="52">
        <f t="shared" si="46"/>
        <v>680</v>
      </c>
      <c r="B742" s="5"/>
      <c r="C742" s="73" t="s">
        <v>56</v>
      </c>
      <c r="D742" s="40"/>
      <c r="E742" s="40"/>
      <c r="F742" s="40"/>
      <c r="G742" s="106" t="e">
        <f t="shared" si="44"/>
        <v>#DIV/0!</v>
      </c>
      <c r="H742" s="106">
        <f t="shared" si="45"/>
        <v>0</v>
      </c>
    </row>
    <row r="743" spans="1:8" ht="12.75" hidden="1">
      <c r="A743" s="52">
        <f t="shared" si="46"/>
        <v>681</v>
      </c>
      <c r="B743" s="5">
        <v>4040</v>
      </c>
      <c r="C743" s="73" t="s">
        <v>35</v>
      </c>
      <c r="D743" s="40"/>
      <c r="E743" s="40"/>
      <c r="F743" s="40"/>
      <c r="G743" s="106" t="e">
        <f t="shared" si="44"/>
        <v>#DIV/0!</v>
      </c>
      <c r="H743" s="106">
        <f t="shared" si="45"/>
        <v>0</v>
      </c>
    </row>
    <row r="744" spans="1:8" ht="12.75" hidden="1">
      <c r="A744" s="52">
        <f t="shared" si="46"/>
        <v>682</v>
      </c>
      <c r="B744" s="5"/>
      <c r="C744" s="73" t="s">
        <v>14</v>
      </c>
      <c r="D744" s="40"/>
      <c r="E744" s="40"/>
      <c r="F744" s="40"/>
      <c r="G744" s="106" t="e">
        <f t="shared" si="44"/>
        <v>#DIV/0!</v>
      </c>
      <c r="H744" s="106">
        <f t="shared" si="45"/>
        <v>0</v>
      </c>
    </row>
    <row r="745" spans="1:8" ht="12.75" hidden="1">
      <c r="A745" s="52">
        <f t="shared" si="46"/>
        <v>683</v>
      </c>
      <c r="B745" s="5"/>
      <c r="C745" s="73" t="s">
        <v>194</v>
      </c>
      <c r="D745" s="40"/>
      <c r="E745" s="40"/>
      <c r="F745" s="40"/>
      <c r="G745" s="106" t="e">
        <f t="shared" si="44"/>
        <v>#DIV/0!</v>
      </c>
      <c r="H745" s="106">
        <f t="shared" si="45"/>
        <v>0</v>
      </c>
    </row>
    <row r="746" spans="1:8" ht="12.75" hidden="1">
      <c r="A746" s="52">
        <f t="shared" si="46"/>
        <v>684</v>
      </c>
      <c r="B746" s="5"/>
      <c r="C746" s="73" t="s">
        <v>56</v>
      </c>
      <c r="D746" s="40"/>
      <c r="E746" s="40"/>
      <c r="F746" s="40"/>
      <c r="G746" s="106" t="e">
        <f t="shared" si="44"/>
        <v>#DIV/0!</v>
      </c>
      <c r="H746" s="106">
        <f t="shared" si="45"/>
        <v>0</v>
      </c>
    </row>
    <row r="747" spans="1:8" ht="12.75" hidden="1">
      <c r="A747" s="52">
        <f t="shared" si="46"/>
        <v>685</v>
      </c>
      <c r="B747" s="5">
        <v>4110</v>
      </c>
      <c r="C747" s="73" t="s">
        <v>53</v>
      </c>
      <c r="D747" s="40"/>
      <c r="E747" s="40"/>
      <c r="F747" s="40"/>
      <c r="G747" s="106" t="e">
        <f t="shared" si="44"/>
        <v>#DIV/0!</v>
      </c>
      <c r="H747" s="106">
        <f t="shared" si="45"/>
        <v>0</v>
      </c>
    </row>
    <row r="748" spans="1:8" ht="12.75" hidden="1">
      <c r="A748" s="52">
        <f t="shared" si="46"/>
        <v>686</v>
      </c>
      <c r="B748" s="5"/>
      <c r="C748" s="73" t="s">
        <v>14</v>
      </c>
      <c r="D748" s="40"/>
      <c r="E748" s="40"/>
      <c r="F748" s="40"/>
      <c r="G748" s="106" t="e">
        <f t="shared" si="44"/>
        <v>#DIV/0!</v>
      </c>
      <c r="H748" s="106">
        <f t="shared" si="45"/>
        <v>0</v>
      </c>
    </row>
    <row r="749" spans="1:8" ht="12.75" hidden="1">
      <c r="A749" s="52">
        <f t="shared" si="46"/>
        <v>687</v>
      </c>
      <c r="B749" s="5"/>
      <c r="C749" s="73" t="s">
        <v>194</v>
      </c>
      <c r="D749" s="40"/>
      <c r="E749" s="40"/>
      <c r="F749" s="40"/>
      <c r="G749" s="106" t="e">
        <f t="shared" si="44"/>
        <v>#DIV/0!</v>
      </c>
      <c r="H749" s="106">
        <f t="shared" si="45"/>
        <v>0</v>
      </c>
    </row>
    <row r="750" spans="1:8" ht="12.75" hidden="1">
      <c r="A750" s="52">
        <f t="shared" si="46"/>
        <v>688</v>
      </c>
      <c r="B750" s="5"/>
      <c r="C750" s="73" t="s">
        <v>56</v>
      </c>
      <c r="D750" s="40"/>
      <c r="E750" s="40"/>
      <c r="F750" s="40"/>
      <c r="G750" s="106" t="e">
        <f aca="true" t="shared" si="47" ref="G750:G813">F750/E750</f>
        <v>#DIV/0!</v>
      </c>
      <c r="H750" s="106">
        <f aca="true" t="shared" si="48" ref="H750:H813">F750/F$53</f>
        <v>0</v>
      </c>
    </row>
    <row r="751" spans="1:8" ht="12.75" hidden="1">
      <c r="A751" s="52">
        <f t="shared" si="46"/>
        <v>689</v>
      </c>
      <c r="B751" s="5">
        <v>4120</v>
      </c>
      <c r="C751" s="73" t="s">
        <v>40</v>
      </c>
      <c r="D751" s="40"/>
      <c r="E751" s="40"/>
      <c r="F751" s="40"/>
      <c r="G751" s="106" t="e">
        <f t="shared" si="47"/>
        <v>#DIV/0!</v>
      </c>
      <c r="H751" s="106">
        <f t="shared" si="48"/>
        <v>0</v>
      </c>
    </row>
    <row r="752" spans="1:8" ht="12.75" hidden="1">
      <c r="A752" s="52">
        <f t="shared" si="46"/>
        <v>690</v>
      </c>
      <c r="B752" s="5"/>
      <c r="C752" s="73" t="s">
        <v>14</v>
      </c>
      <c r="D752" s="40"/>
      <c r="E752" s="40"/>
      <c r="F752" s="40"/>
      <c r="G752" s="106" t="e">
        <f t="shared" si="47"/>
        <v>#DIV/0!</v>
      </c>
      <c r="H752" s="106">
        <f t="shared" si="48"/>
        <v>0</v>
      </c>
    </row>
    <row r="753" spans="1:8" ht="12.75" hidden="1">
      <c r="A753" s="52">
        <f t="shared" si="46"/>
        <v>691</v>
      </c>
      <c r="B753" s="5"/>
      <c r="C753" s="73" t="s">
        <v>194</v>
      </c>
      <c r="D753" s="40"/>
      <c r="E753" s="40"/>
      <c r="F753" s="40"/>
      <c r="G753" s="106" t="e">
        <f t="shared" si="47"/>
        <v>#DIV/0!</v>
      </c>
      <c r="H753" s="106">
        <f t="shared" si="48"/>
        <v>0</v>
      </c>
    </row>
    <row r="754" spans="1:8" ht="12.75" hidden="1">
      <c r="A754" s="52">
        <f t="shared" si="46"/>
        <v>692</v>
      </c>
      <c r="B754" s="5"/>
      <c r="C754" s="73" t="s">
        <v>56</v>
      </c>
      <c r="D754" s="40"/>
      <c r="E754" s="40"/>
      <c r="F754" s="40"/>
      <c r="G754" s="106" t="e">
        <f t="shared" si="47"/>
        <v>#DIV/0!</v>
      </c>
      <c r="H754" s="106">
        <f t="shared" si="48"/>
        <v>0</v>
      </c>
    </row>
    <row r="755" spans="1:8" ht="12.75" hidden="1">
      <c r="A755" s="52">
        <f t="shared" si="46"/>
        <v>693</v>
      </c>
      <c r="B755" s="5">
        <v>4210</v>
      </c>
      <c r="C755" s="73" t="s">
        <v>177</v>
      </c>
      <c r="D755" s="40"/>
      <c r="E755" s="40"/>
      <c r="F755" s="40"/>
      <c r="G755" s="106" t="e">
        <f t="shared" si="47"/>
        <v>#DIV/0!</v>
      </c>
      <c r="H755" s="106">
        <f t="shared" si="48"/>
        <v>0</v>
      </c>
    </row>
    <row r="756" spans="1:8" ht="12.75" hidden="1">
      <c r="A756" s="52">
        <f t="shared" si="46"/>
        <v>694</v>
      </c>
      <c r="B756" s="5"/>
      <c r="C756" s="73" t="s">
        <v>14</v>
      </c>
      <c r="D756" s="40"/>
      <c r="E756" s="40"/>
      <c r="F756" s="40"/>
      <c r="G756" s="106" t="e">
        <f t="shared" si="47"/>
        <v>#DIV/0!</v>
      </c>
      <c r="H756" s="106">
        <f t="shared" si="48"/>
        <v>0</v>
      </c>
    </row>
    <row r="757" spans="1:8" ht="12.75" hidden="1">
      <c r="A757" s="52">
        <f t="shared" si="46"/>
        <v>695</v>
      </c>
      <c r="B757" s="5"/>
      <c r="C757" s="73" t="s">
        <v>194</v>
      </c>
      <c r="D757" s="40"/>
      <c r="E757" s="40"/>
      <c r="F757" s="40"/>
      <c r="G757" s="106" t="e">
        <f t="shared" si="47"/>
        <v>#DIV/0!</v>
      </c>
      <c r="H757" s="106">
        <f t="shared" si="48"/>
        <v>0</v>
      </c>
    </row>
    <row r="758" spans="1:8" ht="12.75" hidden="1">
      <c r="A758" s="52">
        <f t="shared" si="46"/>
        <v>696</v>
      </c>
      <c r="B758" s="5"/>
      <c r="C758" s="73" t="s">
        <v>56</v>
      </c>
      <c r="D758" s="40"/>
      <c r="E758" s="40"/>
      <c r="F758" s="40"/>
      <c r="G758" s="106" t="e">
        <f t="shared" si="47"/>
        <v>#DIV/0!</v>
      </c>
      <c r="H758" s="106">
        <f t="shared" si="48"/>
        <v>0</v>
      </c>
    </row>
    <row r="759" spans="1:8" ht="12.75" hidden="1">
      <c r="A759" s="52">
        <f t="shared" si="46"/>
        <v>697</v>
      </c>
      <c r="B759" s="5">
        <v>4220</v>
      </c>
      <c r="C759" s="73" t="s">
        <v>188</v>
      </c>
      <c r="D759" s="40"/>
      <c r="E759" s="40"/>
      <c r="F759" s="40"/>
      <c r="G759" s="106" t="e">
        <f t="shared" si="47"/>
        <v>#DIV/0!</v>
      </c>
      <c r="H759" s="106">
        <f t="shared" si="48"/>
        <v>0</v>
      </c>
    </row>
    <row r="760" spans="1:8" ht="12.75" hidden="1">
      <c r="A760" s="52">
        <f t="shared" si="46"/>
        <v>698</v>
      </c>
      <c r="B760" s="5"/>
      <c r="C760" s="73" t="s">
        <v>14</v>
      </c>
      <c r="D760" s="40"/>
      <c r="E760" s="40"/>
      <c r="F760" s="40"/>
      <c r="G760" s="106" t="e">
        <f t="shared" si="47"/>
        <v>#DIV/0!</v>
      </c>
      <c r="H760" s="106">
        <f t="shared" si="48"/>
        <v>0</v>
      </c>
    </row>
    <row r="761" spans="1:8" ht="12.75" hidden="1">
      <c r="A761" s="52">
        <f t="shared" si="46"/>
        <v>699</v>
      </c>
      <c r="B761" s="5"/>
      <c r="C761" s="73" t="s">
        <v>194</v>
      </c>
      <c r="D761" s="40"/>
      <c r="E761" s="40"/>
      <c r="F761" s="40"/>
      <c r="G761" s="106" t="e">
        <f t="shared" si="47"/>
        <v>#DIV/0!</v>
      </c>
      <c r="H761" s="106">
        <f t="shared" si="48"/>
        <v>0</v>
      </c>
    </row>
    <row r="762" spans="1:8" ht="12.75" hidden="1">
      <c r="A762" s="52">
        <f t="shared" si="46"/>
        <v>700</v>
      </c>
      <c r="B762" s="5"/>
      <c r="C762" s="73" t="s">
        <v>56</v>
      </c>
      <c r="D762" s="40"/>
      <c r="E762" s="40"/>
      <c r="F762" s="40"/>
      <c r="G762" s="106" t="e">
        <f t="shared" si="47"/>
        <v>#DIV/0!</v>
      </c>
      <c r="H762" s="106">
        <f t="shared" si="48"/>
        <v>0</v>
      </c>
    </row>
    <row r="763" spans="1:8" ht="12.75" hidden="1">
      <c r="A763" s="52">
        <f t="shared" si="46"/>
        <v>701</v>
      </c>
      <c r="B763" s="5">
        <v>4260</v>
      </c>
      <c r="C763" s="73" t="s">
        <v>181</v>
      </c>
      <c r="D763" s="40"/>
      <c r="E763" s="40"/>
      <c r="F763" s="40"/>
      <c r="G763" s="106" t="e">
        <f t="shared" si="47"/>
        <v>#DIV/0!</v>
      </c>
      <c r="H763" s="106">
        <f t="shared" si="48"/>
        <v>0</v>
      </c>
    </row>
    <row r="764" spans="1:8" ht="12.75" hidden="1">
      <c r="A764" s="52">
        <f t="shared" si="46"/>
        <v>702</v>
      </c>
      <c r="B764" s="5"/>
      <c r="C764" s="73" t="s">
        <v>14</v>
      </c>
      <c r="D764" s="40"/>
      <c r="E764" s="40"/>
      <c r="F764" s="40"/>
      <c r="G764" s="106" t="e">
        <f t="shared" si="47"/>
        <v>#DIV/0!</v>
      </c>
      <c r="H764" s="106">
        <f t="shared" si="48"/>
        <v>0</v>
      </c>
    </row>
    <row r="765" spans="1:8" ht="12.75" hidden="1">
      <c r="A765" s="52">
        <f t="shared" si="46"/>
        <v>703</v>
      </c>
      <c r="B765" s="5"/>
      <c r="C765" s="73" t="s">
        <v>194</v>
      </c>
      <c r="D765" s="40"/>
      <c r="E765" s="40"/>
      <c r="F765" s="40"/>
      <c r="G765" s="106" t="e">
        <f t="shared" si="47"/>
        <v>#DIV/0!</v>
      </c>
      <c r="H765" s="106">
        <f t="shared" si="48"/>
        <v>0</v>
      </c>
    </row>
    <row r="766" spans="1:8" ht="12.75" hidden="1">
      <c r="A766" s="52">
        <f t="shared" si="46"/>
        <v>704</v>
      </c>
      <c r="B766" s="5"/>
      <c r="C766" s="73" t="s">
        <v>56</v>
      </c>
      <c r="D766" s="40"/>
      <c r="E766" s="40"/>
      <c r="F766" s="40"/>
      <c r="G766" s="106" t="e">
        <f t="shared" si="47"/>
        <v>#DIV/0!</v>
      </c>
      <c r="H766" s="106">
        <f t="shared" si="48"/>
        <v>0</v>
      </c>
    </row>
    <row r="767" spans="1:8" ht="12.75" hidden="1">
      <c r="A767" s="52">
        <f t="shared" si="46"/>
        <v>705</v>
      </c>
      <c r="B767" s="5">
        <v>4270</v>
      </c>
      <c r="C767" s="73" t="s">
        <v>176</v>
      </c>
      <c r="D767" s="40"/>
      <c r="E767" s="40"/>
      <c r="F767" s="40"/>
      <c r="G767" s="106" t="e">
        <f t="shared" si="47"/>
        <v>#DIV/0!</v>
      </c>
      <c r="H767" s="106">
        <f t="shared" si="48"/>
        <v>0</v>
      </c>
    </row>
    <row r="768" spans="1:8" ht="12.75" hidden="1">
      <c r="A768" s="52">
        <f t="shared" si="46"/>
        <v>706</v>
      </c>
      <c r="B768" s="5"/>
      <c r="C768" s="73" t="s">
        <v>14</v>
      </c>
      <c r="D768" s="40"/>
      <c r="E768" s="40"/>
      <c r="F768" s="40"/>
      <c r="G768" s="106" t="e">
        <f t="shared" si="47"/>
        <v>#DIV/0!</v>
      </c>
      <c r="H768" s="106">
        <f t="shared" si="48"/>
        <v>0</v>
      </c>
    </row>
    <row r="769" spans="1:8" ht="12.75" hidden="1">
      <c r="A769" s="52">
        <f t="shared" si="46"/>
        <v>707</v>
      </c>
      <c r="B769" s="5"/>
      <c r="C769" s="73" t="s">
        <v>194</v>
      </c>
      <c r="D769" s="40"/>
      <c r="E769" s="40"/>
      <c r="F769" s="40"/>
      <c r="G769" s="106" t="e">
        <f t="shared" si="47"/>
        <v>#DIV/0!</v>
      </c>
      <c r="H769" s="106">
        <f t="shared" si="48"/>
        <v>0</v>
      </c>
    </row>
    <row r="770" spans="1:8" ht="12.75" hidden="1">
      <c r="A770" s="52">
        <f t="shared" si="46"/>
        <v>708</v>
      </c>
      <c r="B770" s="5"/>
      <c r="C770" s="73" t="s">
        <v>56</v>
      </c>
      <c r="D770" s="40"/>
      <c r="E770" s="40"/>
      <c r="F770" s="40"/>
      <c r="G770" s="106" t="e">
        <f t="shared" si="47"/>
        <v>#DIV/0!</v>
      </c>
      <c r="H770" s="106">
        <f t="shared" si="48"/>
        <v>0</v>
      </c>
    </row>
    <row r="771" spans="1:8" ht="12.75" hidden="1">
      <c r="A771" s="52">
        <f t="shared" si="46"/>
        <v>709</v>
      </c>
      <c r="B771" s="5"/>
      <c r="C771" s="73"/>
      <c r="D771" s="40"/>
      <c r="E771" s="40"/>
      <c r="F771" s="40"/>
      <c r="G771" s="106" t="e">
        <f t="shared" si="47"/>
        <v>#DIV/0!</v>
      </c>
      <c r="H771" s="106">
        <f t="shared" si="48"/>
        <v>0</v>
      </c>
    </row>
    <row r="772" spans="1:8" ht="12.75" hidden="1">
      <c r="A772" s="52">
        <f t="shared" si="46"/>
        <v>710</v>
      </c>
      <c r="B772" s="5">
        <v>4300</v>
      </c>
      <c r="C772" s="73" t="s">
        <v>175</v>
      </c>
      <c r="D772" s="40"/>
      <c r="E772" s="40"/>
      <c r="F772" s="40"/>
      <c r="G772" s="106" t="e">
        <f t="shared" si="47"/>
        <v>#DIV/0!</v>
      </c>
      <c r="H772" s="106">
        <f t="shared" si="48"/>
        <v>0</v>
      </c>
    </row>
    <row r="773" spans="1:8" ht="12.75" hidden="1">
      <c r="A773" s="52">
        <f t="shared" si="46"/>
        <v>711</v>
      </c>
      <c r="B773" s="5"/>
      <c r="C773" s="73" t="s">
        <v>14</v>
      </c>
      <c r="D773" s="40"/>
      <c r="E773" s="40"/>
      <c r="F773" s="40"/>
      <c r="G773" s="106" t="e">
        <f t="shared" si="47"/>
        <v>#DIV/0!</v>
      </c>
      <c r="H773" s="106">
        <f t="shared" si="48"/>
        <v>0</v>
      </c>
    </row>
    <row r="774" spans="1:8" ht="12.75" hidden="1">
      <c r="A774" s="52">
        <f t="shared" si="46"/>
        <v>712</v>
      </c>
      <c r="B774" s="5"/>
      <c r="C774" s="73" t="s">
        <v>194</v>
      </c>
      <c r="D774" s="40"/>
      <c r="E774" s="40"/>
      <c r="F774" s="40"/>
      <c r="G774" s="106" t="e">
        <f t="shared" si="47"/>
        <v>#DIV/0!</v>
      </c>
      <c r="H774" s="106">
        <f t="shared" si="48"/>
        <v>0</v>
      </c>
    </row>
    <row r="775" spans="1:8" ht="12.75" hidden="1">
      <c r="A775" s="52">
        <f t="shared" si="46"/>
        <v>713</v>
      </c>
      <c r="B775" s="5"/>
      <c r="C775" s="73" t="s">
        <v>56</v>
      </c>
      <c r="D775" s="40"/>
      <c r="E775" s="40"/>
      <c r="F775" s="40"/>
      <c r="G775" s="106" t="e">
        <f t="shared" si="47"/>
        <v>#DIV/0!</v>
      </c>
      <c r="H775" s="106">
        <f t="shared" si="48"/>
        <v>0</v>
      </c>
    </row>
    <row r="776" spans="1:8" ht="12.75" hidden="1">
      <c r="A776" s="52">
        <f t="shared" si="46"/>
        <v>714</v>
      </c>
      <c r="B776" s="5">
        <v>4440</v>
      </c>
      <c r="C776" s="73" t="s">
        <v>54</v>
      </c>
      <c r="D776" s="40"/>
      <c r="E776" s="40"/>
      <c r="F776" s="40"/>
      <c r="G776" s="106" t="e">
        <f t="shared" si="47"/>
        <v>#DIV/0!</v>
      </c>
      <c r="H776" s="106">
        <f t="shared" si="48"/>
        <v>0</v>
      </c>
    </row>
    <row r="777" spans="1:8" ht="12.75" hidden="1">
      <c r="A777" s="52">
        <f t="shared" si="46"/>
        <v>715</v>
      </c>
      <c r="B777" s="5"/>
      <c r="C777" s="73" t="s">
        <v>14</v>
      </c>
      <c r="D777" s="40"/>
      <c r="E777" s="40"/>
      <c r="F777" s="40"/>
      <c r="G777" s="106" t="e">
        <f t="shared" si="47"/>
        <v>#DIV/0!</v>
      </c>
      <c r="H777" s="106">
        <f t="shared" si="48"/>
        <v>0</v>
      </c>
    </row>
    <row r="778" spans="1:8" ht="12.75" hidden="1">
      <c r="A778" s="52">
        <f t="shared" si="46"/>
        <v>716</v>
      </c>
      <c r="B778" s="5"/>
      <c r="C778" s="73" t="s">
        <v>194</v>
      </c>
      <c r="D778" s="40"/>
      <c r="E778" s="40"/>
      <c r="F778" s="40"/>
      <c r="G778" s="106" t="e">
        <f t="shared" si="47"/>
        <v>#DIV/0!</v>
      </c>
      <c r="H778" s="106">
        <f t="shared" si="48"/>
        <v>0</v>
      </c>
    </row>
    <row r="779" spans="1:8" ht="12.75" hidden="1">
      <c r="A779" s="52">
        <f t="shared" si="46"/>
        <v>717</v>
      </c>
      <c r="B779" s="5"/>
      <c r="C779" s="73" t="s">
        <v>56</v>
      </c>
      <c r="D779" s="40"/>
      <c r="E779" s="40"/>
      <c r="F779" s="40"/>
      <c r="G779" s="106" t="e">
        <f t="shared" si="47"/>
        <v>#DIV/0!</v>
      </c>
      <c r="H779" s="106">
        <f t="shared" si="48"/>
        <v>0</v>
      </c>
    </row>
    <row r="780" spans="1:8" s="67" customFormat="1" ht="12.75">
      <c r="A780" s="52">
        <f t="shared" si="46"/>
        <v>718</v>
      </c>
      <c r="B780" s="58">
        <v>85415</v>
      </c>
      <c r="C780" s="62" t="s">
        <v>396</v>
      </c>
      <c r="D780" s="66">
        <f>D781</f>
        <v>0</v>
      </c>
      <c r="E780" s="66">
        <f>E781</f>
        <v>63030</v>
      </c>
      <c r="F780" s="66">
        <f>F781</f>
        <v>33318</v>
      </c>
      <c r="G780" s="131">
        <f>F780/E780</f>
        <v>0.5286054259876249</v>
      </c>
      <c r="H780" s="131">
        <f>F780/F$53</f>
        <v>0.00198000632190025</v>
      </c>
    </row>
    <row r="781" spans="1:8" ht="12.75">
      <c r="A781" s="52">
        <f aca="true" t="shared" si="49" ref="A781:A844">A780+1</f>
        <v>719</v>
      </c>
      <c r="B781" s="5">
        <v>3260</v>
      </c>
      <c r="C781" s="73" t="s">
        <v>397</v>
      </c>
      <c r="D781" s="40">
        <v>0</v>
      </c>
      <c r="E781" s="40">
        <v>63030</v>
      </c>
      <c r="F781" s="40">
        <v>33318</v>
      </c>
      <c r="G781" s="136">
        <f>F781/E781</f>
        <v>0.5286054259876249</v>
      </c>
      <c r="H781" s="136">
        <f>F781/F$53</f>
        <v>0.00198000632190025</v>
      </c>
    </row>
    <row r="782" spans="1:8" ht="12.75">
      <c r="A782" s="52">
        <f t="shared" si="49"/>
        <v>720</v>
      </c>
      <c r="B782" s="5"/>
      <c r="C782" s="73"/>
      <c r="D782" s="40"/>
      <c r="E782" s="40"/>
      <c r="F782" s="40"/>
      <c r="G782" s="136"/>
      <c r="H782" s="136"/>
    </row>
    <row r="783" spans="1:8" ht="12.75">
      <c r="A783" s="52">
        <f t="shared" si="49"/>
        <v>721</v>
      </c>
      <c r="B783" s="58">
        <v>85446</v>
      </c>
      <c r="C783" s="62" t="s">
        <v>244</v>
      </c>
      <c r="D783" s="66">
        <f>D784+D789+D795</f>
        <v>1230</v>
      </c>
      <c r="E783" s="66">
        <f>E784+E789+E795</f>
        <v>2980</v>
      </c>
      <c r="F783" s="66">
        <f>F784+F789+F795</f>
        <v>2778</v>
      </c>
      <c r="G783" s="131">
        <f t="shared" si="47"/>
        <v>0.9322147651006711</v>
      </c>
      <c r="H783" s="131">
        <f t="shared" si="48"/>
        <v>0.00016508966811449948</v>
      </c>
    </row>
    <row r="784" spans="1:8" ht="12.75">
      <c r="A784" s="52">
        <f t="shared" si="49"/>
        <v>722</v>
      </c>
      <c r="B784" s="5">
        <v>3250</v>
      </c>
      <c r="C784" s="73" t="s">
        <v>50</v>
      </c>
      <c r="D784" s="40">
        <f>SUM(D786:D788)</f>
        <v>700</v>
      </c>
      <c r="E784" s="40">
        <f>SUM(E786:E788)</f>
        <v>700</v>
      </c>
      <c r="F784" s="40">
        <f>SUM(F786:F788)</f>
        <v>500</v>
      </c>
      <c r="G784" s="136">
        <f t="shared" si="47"/>
        <v>0.7142857142857143</v>
      </c>
      <c r="H784" s="136">
        <f t="shared" si="48"/>
        <v>2.9713763159557143E-05</v>
      </c>
    </row>
    <row r="785" spans="1:8" ht="12.75">
      <c r="A785" s="52">
        <f t="shared" si="49"/>
        <v>723</v>
      </c>
      <c r="B785" s="5"/>
      <c r="C785" s="73" t="s">
        <v>14</v>
      </c>
      <c r="D785" s="40"/>
      <c r="E785" s="40"/>
      <c r="F785" s="40"/>
      <c r="G785" s="136"/>
      <c r="H785" s="136"/>
    </row>
    <row r="786" spans="1:8" ht="12.75">
      <c r="A786" s="52">
        <f t="shared" si="49"/>
        <v>724</v>
      </c>
      <c r="B786" s="5"/>
      <c r="C786" s="73" t="s">
        <v>194</v>
      </c>
      <c r="D786" s="40">
        <v>0</v>
      </c>
      <c r="E786" s="40">
        <v>0</v>
      </c>
      <c r="F786" s="40">
        <v>0</v>
      </c>
      <c r="G786" s="136"/>
      <c r="H786" s="136"/>
    </row>
    <row r="787" spans="1:8" ht="12.75">
      <c r="A787" s="52">
        <f t="shared" si="49"/>
        <v>725</v>
      </c>
      <c r="B787" s="5"/>
      <c r="C787" s="73" t="s">
        <v>195</v>
      </c>
      <c r="D787" s="40">
        <v>0</v>
      </c>
      <c r="E787" s="40">
        <v>0</v>
      </c>
      <c r="F787" s="40">
        <v>0</v>
      </c>
      <c r="G787" s="136"/>
      <c r="H787" s="136"/>
    </row>
    <row r="788" spans="1:8" ht="12.75">
      <c r="A788" s="52">
        <f t="shared" si="49"/>
        <v>726</v>
      </c>
      <c r="B788" s="5"/>
      <c r="C788" s="73" t="s">
        <v>56</v>
      </c>
      <c r="D788" s="40">
        <v>700</v>
      </c>
      <c r="E788" s="40">
        <v>700</v>
      </c>
      <c r="F788" s="40">
        <v>500</v>
      </c>
      <c r="G788" s="136">
        <f>F788/E788</f>
        <v>0.7142857142857143</v>
      </c>
      <c r="H788" s="136">
        <f>F788/F$53</f>
        <v>2.9713763159557143E-05</v>
      </c>
    </row>
    <row r="789" spans="1:8" ht="12.75">
      <c r="A789" s="52">
        <f t="shared" si="49"/>
        <v>727</v>
      </c>
      <c r="B789" s="5">
        <v>4300</v>
      </c>
      <c r="C789" s="73" t="s">
        <v>192</v>
      </c>
      <c r="D789" s="40">
        <f>SUM(D791:D794)</f>
        <v>530</v>
      </c>
      <c r="E789" s="40">
        <f>SUM(E791:E794)</f>
        <v>1775</v>
      </c>
      <c r="F789" s="40">
        <f>SUM(F791:F794)</f>
        <v>1775</v>
      </c>
      <c r="G789" s="136">
        <f t="shared" si="47"/>
        <v>1</v>
      </c>
      <c r="H789" s="136">
        <f t="shared" si="48"/>
        <v>0.00010548385921642786</v>
      </c>
    </row>
    <row r="790" spans="1:8" ht="12.75">
      <c r="A790" s="52">
        <f t="shared" si="49"/>
        <v>728</v>
      </c>
      <c r="B790" s="5"/>
      <c r="C790" s="73" t="s">
        <v>14</v>
      </c>
      <c r="D790" s="40"/>
      <c r="E790" s="40"/>
      <c r="F790" s="40"/>
      <c r="G790" s="136"/>
      <c r="H790" s="136"/>
    </row>
    <row r="791" spans="1:8" ht="12.75">
      <c r="A791" s="52">
        <f t="shared" si="49"/>
        <v>729</v>
      </c>
      <c r="B791" s="5"/>
      <c r="C791" s="73" t="s">
        <v>194</v>
      </c>
      <c r="D791" s="40">
        <v>530</v>
      </c>
      <c r="E791" s="40">
        <v>1775</v>
      </c>
      <c r="F791" s="40">
        <v>1775</v>
      </c>
      <c r="G791" s="136">
        <f t="shared" si="47"/>
        <v>1</v>
      </c>
      <c r="H791" s="136">
        <f t="shared" si="48"/>
        <v>0.00010548385921642786</v>
      </c>
    </row>
    <row r="792" spans="1:8" ht="12.75">
      <c r="A792" s="52">
        <f t="shared" si="49"/>
        <v>730</v>
      </c>
      <c r="B792" s="5"/>
      <c r="C792" s="73" t="s">
        <v>195</v>
      </c>
      <c r="D792" s="40">
        <v>0</v>
      </c>
      <c r="E792" s="40">
        <v>0</v>
      </c>
      <c r="F792" s="40">
        <v>0</v>
      </c>
      <c r="G792" s="136"/>
      <c r="H792" s="136"/>
    </row>
    <row r="793" spans="1:8" ht="12.75">
      <c r="A793" s="52">
        <f t="shared" si="49"/>
        <v>731</v>
      </c>
      <c r="B793" s="5"/>
      <c r="C793" s="73" t="s">
        <v>56</v>
      </c>
      <c r="D793" s="40">
        <v>0</v>
      </c>
      <c r="E793" s="40">
        <v>0</v>
      </c>
      <c r="F793" s="40">
        <v>0</v>
      </c>
      <c r="G793" s="136"/>
      <c r="H793" s="136"/>
    </row>
    <row r="794" spans="1:8" ht="12.75">
      <c r="A794" s="52">
        <f t="shared" si="49"/>
        <v>732</v>
      </c>
      <c r="B794" s="5"/>
      <c r="C794" s="73" t="s">
        <v>245</v>
      </c>
      <c r="D794" s="40">
        <v>0</v>
      </c>
      <c r="E794" s="40">
        <v>0</v>
      </c>
      <c r="F794" s="40">
        <v>0</v>
      </c>
      <c r="G794" s="136"/>
      <c r="H794" s="136"/>
    </row>
    <row r="795" spans="1:8" ht="12.75">
      <c r="A795" s="52">
        <f t="shared" si="49"/>
        <v>733</v>
      </c>
      <c r="B795" s="5">
        <v>4410</v>
      </c>
      <c r="C795" s="73" t="s">
        <v>398</v>
      </c>
      <c r="D795" s="40">
        <v>0</v>
      </c>
      <c r="E795" s="40">
        <v>505</v>
      </c>
      <c r="F795" s="40">
        <v>503</v>
      </c>
      <c r="G795" s="136">
        <f>F795/E795</f>
        <v>0.996039603960396</v>
      </c>
      <c r="H795" s="136">
        <f>F795/F$53</f>
        <v>2.9892045738514485E-05</v>
      </c>
    </row>
    <row r="796" spans="1:8" s="67" customFormat="1" ht="12.75">
      <c r="A796" s="52">
        <f t="shared" si="49"/>
        <v>734</v>
      </c>
      <c r="B796" s="58">
        <v>85495</v>
      </c>
      <c r="C796" s="62" t="s">
        <v>27</v>
      </c>
      <c r="D796" s="59">
        <f>SUM(D797:D797)</f>
        <v>2280</v>
      </c>
      <c r="E796" s="59">
        <f>SUM(E797:E797)</f>
        <v>2280</v>
      </c>
      <c r="F796" s="59">
        <f>SUM(F797:F797)</f>
        <v>2280</v>
      </c>
      <c r="G796" s="106">
        <f t="shared" si="47"/>
        <v>1</v>
      </c>
      <c r="H796" s="106">
        <f t="shared" si="48"/>
        <v>0.00013549476000758058</v>
      </c>
    </row>
    <row r="797" spans="1:8" ht="12.75">
      <c r="A797" s="52">
        <f t="shared" si="49"/>
        <v>735</v>
      </c>
      <c r="B797" s="5">
        <v>4440</v>
      </c>
      <c r="C797" s="73" t="s">
        <v>236</v>
      </c>
      <c r="D797" s="40">
        <v>2280</v>
      </c>
      <c r="E797" s="40">
        <v>2280</v>
      </c>
      <c r="F797" s="40">
        <v>2280</v>
      </c>
      <c r="G797" s="136">
        <f t="shared" si="47"/>
        <v>1</v>
      </c>
      <c r="H797" s="136">
        <f t="shared" si="48"/>
        <v>0.00013549476000758058</v>
      </c>
    </row>
    <row r="798" spans="1:8" s="64" customFormat="1" ht="12.75">
      <c r="A798" s="52">
        <f t="shared" si="49"/>
        <v>736</v>
      </c>
      <c r="B798" s="53">
        <v>900</v>
      </c>
      <c r="C798" s="72" t="s">
        <v>160</v>
      </c>
      <c r="D798" s="65"/>
      <c r="E798" s="65"/>
      <c r="F798" s="65"/>
      <c r="G798" s="106"/>
      <c r="H798" s="106"/>
    </row>
    <row r="799" spans="1:8" s="64" customFormat="1" ht="12.75">
      <c r="A799" s="52">
        <f t="shared" si="49"/>
        <v>737</v>
      </c>
      <c r="B799" s="57"/>
      <c r="C799" s="72" t="s">
        <v>161</v>
      </c>
      <c r="D799" s="55">
        <f>+D800+D812+D822+D838+D847</f>
        <v>2832760</v>
      </c>
      <c r="E799" s="55">
        <f>+E800+E812+E822+E838+E847</f>
        <v>3338611</v>
      </c>
      <c r="F799" s="55">
        <f>+F800+F812+F822+F838+F847</f>
        <v>1886143</v>
      </c>
      <c r="G799" s="106">
        <f t="shared" si="47"/>
        <v>0.564948417171093</v>
      </c>
      <c r="H799" s="106">
        <f t="shared" si="48"/>
        <v>0.11208881277411319</v>
      </c>
    </row>
    <row r="800" spans="1:8" s="67" customFormat="1" ht="12.75">
      <c r="A800" s="52">
        <f t="shared" si="49"/>
        <v>738</v>
      </c>
      <c r="B800" s="58">
        <v>90003</v>
      </c>
      <c r="C800" s="62" t="s">
        <v>162</v>
      </c>
      <c r="D800" s="59">
        <f>+D801+D802</f>
        <v>627030</v>
      </c>
      <c r="E800" s="59">
        <f>+E801+E802</f>
        <v>671530</v>
      </c>
      <c r="F800" s="59">
        <f>+F801+F802</f>
        <v>669804</v>
      </c>
      <c r="G800" s="106">
        <f t="shared" si="47"/>
        <v>0.9974297499739401</v>
      </c>
      <c r="H800" s="106">
        <f t="shared" si="48"/>
        <v>0.039804794838648024</v>
      </c>
    </row>
    <row r="801" spans="1:8" s="67" customFormat="1" ht="12.75">
      <c r="A801" s="52">
        <f t="shared" si="49"/>
        <v>739</v>
      </c>
      <c r="B801" s="15">
        <v>4210</v>
      </c>
      <c r="C801" s="73" t="s">
        <v>177</v>
      </c>
      <c r="D801" s="78">
        <v>10000</v>
      </c>
      <c r="E801" s="78">
        <v>10000</v>
      </c>
      <c r="F801" s="78">
        <v>8296</v>
      </c>
      <c r="G801" s="136">
        <f t="shared" si="47"/>
        <v>0.8296</v>
      </c>
      <c r="H801" s="136">
        <f t="shared" si="48"/>
        <v>0.0004930107583433721</v>
      </c>
    </row>
    <row r="802" spans="1:8" ht="12.75">
      <c r="A802" s="52">
        <f t="shared" si="49"/>
        <v>740</v>
      </c>
      <c r="B802" s="13">
        <v>4300</v>
      </c>
      <c r="C802" s="73" t="s">
        <v>175</v>
      </c>
      <c r="D802" s="41">
        <f>SUM(D804:D811)</f>
        <v>617030</v>
      </c>
      <c r="E802" s="41">
        <f>SUM(E804:E811)</f>
        <v>661530</v>
      </c>
      <c r="F802" s="41">
        <f>SUM(F804:F811)</f>
        <v>661508</v>
      </c>
      <c r="G802" s="136">
        <f t="shared" si="47"/>
        <v>0.999966743760676</v>
      </c>
      <c r="H802" s="136">
        <f t="shared" si="48"/>
        <v>0.039311784080304654</v>
      </c>
    </row>
    <row r="803" spans="1:8" ht="12.75">
      <c r="A803" s="52">
        <f t="shared" si="49"/>
        <v>741</v>
      </c>
      <c r="B803" s="47"/>
      <c r="C803" s="73" t="s">
        <v>14</v>
      </c>
      <c r="D803" s="40"/>
      <c r="E803" s="40"/>
      <c r="F803" s="40"/>
      <c r="G803" s="136"/>
      <c r="H803" s="136"/>
    </row>
    <row r="804" spans="1:8" ht="12.75">
      <c r="A804" s="52">
        <f t="shared" si="49"/>
        <v>742</v>
      </c>
      <c r="B804" s="14"/>
      <c r="C804" s="73" t="s">
        <v>435</v>
      </c>
      <c r="D804" s="40">
        <v>327000</v>
      </c>
      <c r="E804" s="40">
        <v>470075</v>
      </c>
      <c r="F804" s="40">
        <v>470053</v>
      </c>
      <c r="G804" s="136">
        <f t="shared" si="47"/>
        <v>0.9999531989576131</v>
      </c>
      <c r="H804" s="136">
        <f t="shared" si="48"/>
        <v>0.02793408702887863</v>
      </c>
    </row>
    <row r="805" spans="1:8" ht="12.75">
      <c r="A805" s="52">
        <f t="shared" si="49"/>
        <v>743</v>
      </c>
      <c r="B805" s="5"/>
      <c r="C805" s="73" t="s">
        <v>20</v>
      </c>
      <c r="D805" s="40">
        <v>90000</v>
      </c>
      <c r="E805" s="40">
        <v>0</v>
      </c>
      <c r="F805" s="40">
        <v>0</v>
      </c>
      <c r="G805" s="136"/>
      <c r="H805" s="136"/>
    </row>
    <row r="806" spans="1:8" ht="12.75">
      <c r="A806" s="52">
        <f t="shared" si="49"/>
        <v>744</v>
      </c>
      <c r="B806" s="5"/>
      <c r="C806" s="73" t="s">
        <v>21</v>
      </c>
      <c r="D806" s="40">
        <v>83400</v>
      </c>
      <c r="E806" s="40">
        <v>90950</v>
      </c>
      <c r="F806" s="40">
        <v>90950</v>
      </c>
      <c r="G806" s="136">
        <f t="shared" si="47"/>
        <v>1</v>
      </c>
      <c r="H806" s="136">
        <f t="shared" si="48"/>
        <v>0.005404933518723444</v>
      </c>
    </row>
    <row r="807" spans="1:8" ht="12.75">
      <c r="A807" s="52">
        <f t="shared" si="49"/>
        <v>745</v>
      </c>
      <c r="B807" s="5"/>
      <c r="C807" s="73" t="s">
        <v>22</v>
      </c>
      <c r="D807" s="40">
        <v>90000</v>
      </c>
      <c r="E807" s="40">
        <v>96955</v>
      </c>
      <c r="F807" s="40">
        <v>96955</v>
      </c>
      <c r="G807" s="136">
        <f t="shared" si="47"/>
        <v>1</v>
      </c>
      <c r="H807" s="136">
        <f t="shared" si="48"/>
        <v>0.0057617958142697255</v>
      </c>
    </row>
    <row r="808" spans="1:8" ht="12.75">
      <c r="A808" s="52">
        <f t="shared" si="49"/>
        <v>746</v>
      </c>
      <c r="B808" s="5"/>
      <c r="C808" s="73" t="s">
        <v>23</v>
      </c>
      <c r="D808" s="40">
        <v>1030</v>
      </c>
      <c r="E808" s="40">
        <v>0</v>
      </c>
      <c r="F808" s="40">
        <v>0</v>
      </c>
      <c r="G808" s="136"/>
      <c r="H808" s="136"/>
    </row>
    <row r="809" spans="1:8" ht="12.75">
      <c r="A809" s="52">
        <f t="shared" si="49"/>
        <v>747</v>
      </c>
      <c r="B809" s="5"/>
      <c r="C809" s="73" t="s">
        <v>24</v>
      </c>
      <c r="D809" s="40">
        <v>9000</v>
      </c>
      <c r="E809" s="40">
        <v>0</v>
      </c>
      <c r="F809" s="40">
        <v>0</v>
      </c>
      <c r="G809" s="136"/>
      <c r="H809" s="136"/>
    </row>
    <row r="810" spans="1:8" ht="12.75">
      <c r="A810" s="52">
        <f t="shared" si="49"/>
        <v>748</v>
      </c>
      <c r="B810" s="5"/>
      <c r="C810" s="73" t="s">
        <v>18</v>
      </c>
      <c r="D810" s="40">
        <v>6600</v>
      </c>
      <c r="E810" s="40">
        <v>3550</v>
      </c>
      <c r="F810" s="40">
        <v>3550</v>
      </c>
      <c r="G810" s="136">
        <f t="shared" si="47"/>
        <v>1</v>
      </c>
      <c r="H810" s="136">
        <f t="shared" si="48"/>
        <v>0.00021096771843285572</v>
      </c>
    </row>
    <row r="811" spans="1:8" ht="12.75">
      <c r="A811" s="52">
        <f t="shared" si="49"/>
        <v>749</v>
      </c>
      <c r="B811" s="5"/>
      <c r="C811" s="73" t="s">
        <v>239</v>
      </c>
      <c r="D811" s="40">
        <v>10000</v>
      </c>
      <c r="E811" s="40">
        <v>0</v>
      </c>
      <c r="F811" s="40">
        <v>0</v>
      </c>
      <c r="G811" s="136"/>
      <c r="H811" s="136"/>
    </row>
    <row r="812" spans="1:8" s="67" customFormat="1" ht="12.75">
      <c r="A812" s="52">
        <f t="shared" si="49"/>
        <v>750</v>
      </c>
      <c r="B812" s="58">
        <v>90004</v>
      </c>
      <c r="C812" s="62" t="s">
        <v>163</v>
      </c>
      <c r="D812" s="59">
        <f>D813+D814+D815</f>
        <v>324830</v>
      </c>
      <c r="E812" s="59">
        <f>E813+E814+E815</f>
        <v>284030</v>
      </c>
      <c r="F812" s="59">
        <f>F813+F814+F815</f>
        <v>280546</v>
      </c>
      <c r="G812" s="106">
        <f t="shared" si="47"/>
        <v>0.9877336901031581</v>
      </c>
      <c r="H812" s="106">
        <f t="shared" si="48"/>
        <v>0.016672154798722236</v>
      </c>
    </row>
    <row r="813" spans="1:8" s="23" customFormat="1" ht="15" customHeight="1">
      <c r="A813" s="52">
        <f t="shared" si="49"/>
        <v>751</v>
      </c>
      <c r="B813" s="15">
        <v>4210</v>
      </c>
      <c r="C813" s="73" t="s">
        <v>177</v>
      </c>
      <c r="D813" s="40">
        <v>6500</v>
      </c>
      <c r="E813" s="40">
        <v>2000</v>
      </c>
      <c r="F813" s="40">
        <v>0</v>
      </c>
      <c r="G813" s="136">
        <f t="shared" si="47"/>
        <v>0</v>
      </c>
      <c r="H813" s="136">
        <f t="shared" si="48"/>
        <v>0</v>
      </c>
    </row>
    <row r="814" spans="1:8" s="26" customFormat="1" ht="15" customHeight="1">
      <c r="A814" s="52">
        <f t="shared" si="49"/>
        <v>752</v>
      </c>
      <c r="B814" s="15">
        <v>4260</v>
      </c>
      <c r="C814" s="122" t="s">
        <v>181</v>
      </c>
      <c r="D814" s="40">
        <v>1000</v>
      </c>
      <c r="E814" s="40">
        <v>1000</v>
      </c>
      <c r="F814" s="40">
        <v>728</v>
      </c>
      <c r="G814" s="136">
        <f>F814/E814</f>
        <v>0.728</v>
      </c>
      <c r="H814" s="136">
        <f>F814/F$53</f>
        <v>4.32632391603152E-05</v>
      </c>
    </row>
    <row r="815" spans="1:8" ht="15" customHeight="1">
      <c r="A815" s="52">
        <f t="shared" si="49"/>
        <v>753</v>
      </c>
      <c r="B815" s="5">
        <v>4300</v>
      </c>
      <c r="C815" s="73" t="s">
        <v>175</v>
      </c>
      <c r="D815" s="41">
        <f>SUM(D817:D821)</f>
        <v>317330</v>
      </c>
      <c r="E815" s="41">
        <f>SUM(E817:E821)</f>
        <v>281030</v>
      </c>
      <c r="F815" s="41">
        <f>SUM(F817:F821)</f>
        <v>279818</v>
      </c>
      <c r="G815" s="136">
        <f>F815/E815</f>
        <v>0.9956872931715475</v>
      </c>
      <c r="H815" s="136">
        <f>F815/F$53</f>
        <v>0.01662889155956192</v>
      </c>
    </row>
    <row r="816" spans="1:8" ht="15" customHeight="1">
      <c r="A816" s="52">
        <f t="shared" si="49"/>
        <v>754</v>
      </c>
      <c r="B816" s="5"/>
      <c r="C816" s="73" t="s">
        <v>14</v>
      </c>
      <c r="D816" s="40"/>
      <c r="E816" s="40"/>
      <c r="F816" s="40"/>
      <c r="G816" s="136"/>
      <c r="H816" s="136"/>
    </row>
    <row r="817" spans="1:8" ht="15" customHeight="1">
      <c r="A817" s="52">
        <f t="shared" si="49"/>
        <v>755</v>
      </c>
      <c r="B817" s="5"/>
      <c r="C817" s="73" t="s">
        <v>19</v>
      </c>
      <c r="D817" s="40">
        <v>191600</v>
      </c>
      <c r="E817" s="40">
        <v>252530</v>
      </c>
      <c r="F817" s="40">
        <v>251402</v>
      </c>
      <c r="G817" s="136">
        <f>F817/E817</f>
        <v>0.9955332039757653</v>
      </c>
      <c r="H817" s="136">
        <f>F817/F$53</f>
        <v>0.01494019897167797</v>
      </c>
    </row>
    <row r="818" spans="1:8" ht="15" customHeight="1">
      <c r="A818" s="52">
        <f t="shared" si="49"/>
        <v>756</v>
      </c>
      <c r="B818" s="5"/>
      <c r="C818" s="73" t="s">
        <v>20</v>
      </c>
      <c r="D818" s="40">
        <v>83250</v>
      </c>
      <c r="E818" s="40">
        <v>25000</v>
      </c>
      <c r="F818" s="40">
        <v>25000</v>
      </c>
      <c r="G818" s="136">
        <f>F818/E818</f>
        <v>1</v>
      </c>
      <c r="H818" s="136">
        <f>F818/F$53</f>
        <v>0.0014856881579778571</v>
      </c>
    </row>
    <row r="819" spans="1:8" ht="15" customHeight="1">
      <c r="A819" s="52">
        <f t="shared" si="49"/>
        <v>757</v>
      </c>
      <c r="B819" s="5"/>
      <c r="C819" s="73" t="s">
        <v>25</v>
      </c>
      <c r="D819" s="40">
        <v>13000</v>
      </c>
      <c r="E819" s="40">
        <v>0</v>
      </c>
      <c r="F819" s="40">
        <v>0</v>
      </c>
      <c r="G819" s="136"/>
      <c r="H819" s="136"/>
    </row>
    <row r="820" spans="1:8" ht="15" customHeight="1">
      <c r="A820" s="52">
        <f t="shared" si="49"/>
        <v>758</v>
      </c>
      <c r="B820" s="5"/>
      <c r="C820" s="73" t="s">
        <v>238</v>
      </c>
      <c r="D820" s="40">
        <v>6180</v>
      </c>
      <c r="E820" s="40">
        <v>3500</v>
      </c>
      <c r="F820" s="40">
        <v>3416</v>
      </c>
      <c r="G820" s="136">
        <f>F820/E820</f>
        <v>0.976</v>
      </c>
      <c r="H820" s="136">
        <f aca="true" t="shared" si="50" ref="H820:H826">F820/F$53</f>
        <v>0.0002030044299060944</v>
      </c>
    </row>
    <row r="821" spans="1:8" ht="15" customHeight="1">
      <c r="A821" s="52">
        <f t="shared" si="49"/>
        <v>759</v>
      </c>
      <c r="B821" s="5"/>
      <c r="C821" s="73" t="s">
        <v>18</v>
      </c>
      <c r="D821" s="40">
        <v>23300</v>
      </c>
      <c r="E821" s="40">
        <v>0</v>
      </c>
      <c r="F821" s="40">
        <v>0</v>
      </c>
      <c r="G821" s="136"/>
      <c r="H821" s="136">
        <f t="shared" si="50"/>
        <v>0</v>
      </c>
    </row>
    <row r="822" spans="1:8" s="67" customFormat="1" ht="12.75">
      <c r="A822" s="52">
        <f t="shared" si="49"/>
        <v>760</v>
      </c>
      <c r="B822" s="58">
        <v>90015</v>
      </c>
      <c r="C822" s="62" t="s">
        <v>164</v>
      </c>
      <c r="D822" s="59">
        <f>D823+D824+D825+D826+D830+D831</f>
        <v>391545</v>
      </c>
      <c r="E822" s="59">
        <f>E823+E824+E825+E826+E830+E831</f>
        <v>488428</v>
      </c>
      <c r="F822" s="59">
        <f>F823+F824+F825+F826+F830+F831</f>
        <v>365565</v>
      </c>
      <c r="G822" s="106">
        <f>F822/E822</f>
        <v>0.7484521771888589</v>
      </c>
      <c r="H822" s="106">
        <f t="shared" si="50"/>
        <v>0.021724623658847014</v>
      </c>
    </row>
    <row r="823" spans="1:8" ht="12.75">
      <c r="A823" s="52">
        <f t="shared" si="49"/>
        <v>761</v>
      </c>
      <c r="B823" s="15">
        <v>4210</v>
      </c>
      <c r="C823" s="73" t="s">
        <v>177</v>
      </c>
      <c r="D823" s="40">
        <v>11450</v>
      </c>
      <c r="E823" s="40">
        <v>19450</v>
      </c>
      <c r="F823" s="40">
        <v>17131</v>
      </c>
      <c r="G823" s="136">
        <f>F823/E823</f>
        <v>0.8807712082262211</v>
      </c>
      <c r="H823" s="136">
        <f t="shared" si="50"/>
        <v>0.0010180529533727468</v>
      </c>
    </row>
    <row r="824" spans="1:8" ht="12.75">
      <c r="A824" s="52">
        <f t="shared" si="49"/>
        <v>762</v>
      </c>
      <c r="B824" s="5">
        <v>4260</v>
      </c>
      <c r="C824" s="73" t="s">
        <v>249</v>
      </c>
      <c r="D824" s="41">
        <v>230000</v>
      </c>
      <c r="E824" s="92">
        <v>227000</v>
      </c>
      <c r="F824" s="92">
        <v>226428</v>
      </c>
      <c r="G824" s="136">
        <f>F824/E824</f>
        <v>0.9974801762114538</v>
      </c>
      <c r="H824" s="136">
        <f t="shared" si="50"/>
        <v>0.01345605592938441</v>
      </c>
    </row>
    <row r="825" spans="1:8" ht="12.75">
      <c r="A825" s="52">
        <f t="shared" si="49"/>
        <v>763</v>
      </c>
      <c r="B825" s="5">
        <v>4270</v>
      </c>
      <c r="C825" s="73" t="s">
        <v>176</v>
      </c>
      <c r="D825" s="41">
        <v>10000</v>
      </c>
      <c r="E825" s="92">
        <v>6800</v>
      </c>
      <c r="F825" s="92">
        <v>6300</v>
      </c>
      <c r="G825" s="136">
        <f>F825/E825</f>
        <v>0.9264705882352942</v>
      </c>
      <c r="H825" s="136">
        <f t="shared" si="50"/>
        <v>0.00037439341581042</v>
      </c>
    </row>
    <row r="826" spans="1:8" ht="12.75">
      <c r="A826" s="52">
        <f t="shared" si="49"/>
        <v>764</v>
      </c>
      <c r="B826" s="5">
        <v>4300</v>
      </c>
      <c r="C826" s="73" t="s">
        <v>175</v>
      </c>
      <c r="D826" s="41">
        <f>SUM(D828:D829)</f>
        <v>114400</v>
      </c>
      <c r="E826" s="41">
        <f>SUM(E828:E829)</f>
        <v>114400</v>
      </c>
      <c r="F826" s="41">
        <f>SUM(F828:F829)</f>
        <v>88490</v>
      </c>
      <c r="G826" s="136">
        <f>F826/E826</f>
        <v>0.773513986013986</v>
      </c>
      <c r="H826" s="136">
        <f t="shared" si="50"/>
        <v>0.005258741803978424</v>
      </c>
    </row>
    <row r="827" spans="1:8" ht="12.75">
      <c r="A827" s="52">
        <f t="shared" si="49"/>
        <v>765</v>
      </c>
      <c r="B827" s="5"/>
      <c r="C827" s="73" t="s">
        <v>14</v>
      </c>
      <c r="D827" s="40"/>
      <c r="E827" s="40"/>
      <c r="F827" s="40"/>
      <c r="G827" s="136"/>
      <c r="H827" s="136"/>
    </row>
    <row r="828" spans="1:8" ht="12.75">
      <c r="A828" s="52">
        <f t="shared" si="49"/>
        <v>766</v>
      </c>
      <c r="B828" s="5"/>
      <c r="C828" s="73" t="s">
        <v>26</v>
      </c>
      <c r="D828" s="40">
        <v>104400</v>
      </c>
      <c r="E828" s="40">
        <v>104400</v>
      </c>
      <c r="F828" s="40">
        <v>88490</v>
      </c>
      <c r="G828" s="136">
        <f>F828/E828</f>
        <v>0.8476053639846743</v>
      </c>
      <c r="H828" s="136">
        <f>F828/F$53</f>
        <v>0.005258741803978424</v>
      </c>
    </row>
    <row r="829" spans="1:8" ht="12.75">
      <c r="A829" s="52">
        <f t="shared" si="49"/>
        <v>767</v>
      </c>
      <c r="B829" s="5"/>
      <c r="C829" s="73" t="s">
        <v>399</v>
      </c>
      <c r="D829" s="40">
        <v>10000</v>
      </c>
      <c r="E829" s="40">
        <v>10000</v>
      </c>
      <c r="F829" s="40">
        <v>0</v>
      </c>
      <c r="G829" s="136">
        <f>F829/E829</f>
        <v>0</v>
      </c>
      <c r="H829" s="136">
        <f>F829/F$53</f>
        <v>0</v>
      </c>
    </row>
    <row r="830" spans="1:8" ht="12.75">
      <c r="A830" s="52">
        <f t="shared" si="49"/>
        <v>768</v>
      </c>
      <c r="B830" s="5">
        <v>4600</v>
      </c>
      <c r="C830" s="73" t="s">
        <v>436</v>
      </c>
      <c r="D830" s="40">
        <v>0</v>
      </c>
      <c r="E830" s="40">
        <v>9483</v>
      </c>
      <c r="F830" s="40">
        <v>9483</v>
      </c>
      <c r="G830" s="136">
        <f>F830/E830</f>
        <v>1</v>
      </c>
      <c r="H830" s="136">
        <f>F830/F$53</f>
        <v>0.0005635512320841608</v>
      </c>
    </row>
    <row r="831" spans="1:8" ht="12.75">
      <c r="A831" s="52">
        <f t="shared" si="49"/>
        <v>769</v>
      </c>
      <c r="B831" s="5">
        <v>6050</v>
      </c>
      <c r="C831" s="73" t="s">
        <v>258</v>
      </c>
      <c r="D831" s="40">
        <f>SUM(D833:D837)</f>
        <v>25695</v>
      </c>
      <c r="E831" s="40">
        <f>SUM(E833:E837)</f>
        <v>111295</v>
      </c>
      <c r="F831" s="40">
        <f>SUM(F833:F837)</f>
        <v>17733</v>
      </c>
      <c r="G831" s="136">
        <f>F831/E831</f>
        <v>0.1593333033829013</v>
      </c>
      <c r="H831" s="136">
        <f>F831/F$53</f>
        <v>0.0010538283242168536</v>
      </c>
    </row>
    <row r="832" spans="1:8" ht="12.75">
      <c r="A832" s="52">
        <f t="shared" si="49"/>
        <v>770</v>
      </c>
      <c r="B832" s="5"/>
      <c r="C832" s="73" t="s">
        <v>14</v>
      </c>
      <c r="D832" s="40"/>
      <c r="E832" s="40"/>
      <c r="F832" s="40"/>
      <c r="G832" s="136"/>
      <c r="H832" s="136"/>
    </row>
    <row r="833" spans="1:8" ht="12.75">
      <c r="A833" s="52">
        <f t="shared" si="49"/>
        <v>771</v>
      </c>
      <c r="B833" s="5"/>
      <c r="C833" s="73" t="s">
        <v>349</v>
      </c>
      <c r="D833" s="40">
        <v>15000</v>
      </c>
      <c r="E833" s="40">
        <v>15000</v>
      </c>
      <c r="F833" s="40">
        <v>0</v>
      </c>
      <c r="G833" s="136">
        <f aca="true" t="shared" si="51" ref="G833:G838">F833/E833</f>
        <v>0</v>
      </c>
      <c r="H833" s="136">
        <f aca="true" t="shared" si="52" ref="H833:H838">F833/F$53</f>
        <v>0</v>
      </c>
    </row>
    <row r="834" spans="1:8" ht="12.75">
      <c r="A834" s="52">
        <f t="shared" si="49"/>
        <v>772</v>
      </c>
      <c r="B834" s="5"/>
      <c r="C834" s="73" t="s">
        <v>400</v>
      </c>
      <c r="D834" s="40">
        <v>10695</v>
      </c>
      <c r="E834" s="40">
        <v>10095</v>
      </c>
      <c r="F834" s="40">
        <v>8906</v>
      </c>
      <c r="G834" s="136">
        <f t="shared" si="51"/>
        <v>0.8822189202575532</v>
      </c>
      <c r="H834" s="136">
        <f t="shared" si="52"/>
        <v>0.0005292615493980319</v>
      </c>
    </row>
    <row r="835" spans="1:8" ht="12.75">
      <c r="A835" s="52">
        <f t="shared" si="49"/>
        <v>773</v>
      </c>
      <c r="B835" s="5"/>
      <c r="C835" s="73" t="s">
        <v>401</v>
      </c>
      <c r="D835" s="40">
        <v>0</v>
      </c>
      <c r="E835" s="40">
        <v>5600</v>
      </c>
      <c r="F835" s="40">
        <v>4941</v>
      </c>
      <c r="G835" s="136">
        <f t="shared" si="51"/>
        <v>0.8823214285714286</v>
      </c>
      <c r="H835" s="136">
        <f t="shared" si="52"/>
        <v>0.0002936314075427437</v>
      </c>
    </row>
    <row r="836" spans="1:8" ht="12.75">
      <c r="A836" s="52">
        <f t="shared" si="49"/>
        <v>774</v>
      </c>
      <c r="B836" s="5"/>
      <c r="C836" s="105" t="s">
        <v>437</v>
      </c>
      <c r="D836" s="40">
        <v>0</v>
      </c>
      <c r="E836" s="40">
        <v>75000</v>
      </c>
      <c r="F836" s="40">
        <v>0</v>
      </c>
      <c r="G836" s="136">
        <f t="shared" si="51"/>
        <v>0</v>
      </c>
      <c r="H836" s="136">
        <f t="shared" si="52"/>
        <v>0</v>
      </c>
    </row>
    <row r="837" spans="1:8" ht="12.75">
      <c r="A837" s="52">
        <f t="shared" si="49"/>
        <v>775</v>
      </c>
      <c r="B837" s="5"/>
      <c r="C837" s="105" t="s">
        <v>438</v>
      </c>
      <c r="D837" s="40">
        <v>0</v>
      </c>
      <c r="E837" s="40">
        <v>5600</v>
      </c>
      <c r="F837" s="40">
        <v>3886</v>
      </c>
      <c r="G837" s="136">
        <f t="shared" si="51"/>
        <v>0.6939285714285715</v>
      </c>
      <c r="H837" s="136">
        <f t="shared" si="52"/>
        <v>0.00023093536727607813</v>
      </c>
    </row>
    <row r="838" spans="1:8" s="67" customFormat="1" ht="12.75">
      <c r="A838" s="52">
        <f t="shared" si="49"/>
        <v>776</v>
      </c>
      <c r="B838" s="58">
        <v>90017</v>
      </c>
      <c r="C838" s="62" t="s">
        <v>234</v>
      </c>
      <c r="D838" s="66">
        <f>D840+D844</f>
        <v>422000</v>
      </c>
      <c r="E838" s="66">
        <f>E840+E844</f>
        <v>552795</v>
      </c>
      <c r="F838" s="66">
        <f>F840+F844</f>
        <v>281495</v>
      </c>
      <c r="G838" s="106">
        <f t="shared" si="51"/>
        <v>0.5092213207427708</v>
      </c>
      <c r="H838" s="106">
        <f t="shared" si="52"/>
        <v>0.016728551521199075</v>
      </c>
    </row>
    <row r="839" spans="1:8" ht="12.75">
      <c r="A839" s="52">
        <f t="shared" si="49"/>
        <v>777</v>
      </c>
      <c r="B839" s="5">
        <v>2650</v>
      </c>
      <c r="C839" s="73" t="s">
        <v>203</v>
      </c>
      <c r="D839" s="40"/>
      <c r="E839" s="40"/>
      <c r="F839" s="40"/>
      <c r="G839" s="106"/>
      <c r="H839" s="106"/>
    </row>
    <row r="840" spans="1:8" ht="12.75">
      <c r="A840" s="52">
        <f t="shared" si="49"/>
        <v>778</v>
      </c>
      <c r="B840" s="5"/>
      <c r="C840" s="73" t="s">
        <v>350</v>
      </c>
      <c r="D840" s="40">
        <f>SUM(D842:D843)</f>
        <v>108000</v>
      </c>
      <c r="E840" s="40">
        <f>SUM(E842:E843)</f>
        <v>238795</v>
      </c>
      <c r="F840" s="40">
        <f>SUM(F842:F843)</f>
        <v>238795</v>
      </c>
      <c r="G840" s="136">
        <f>F840/E840</f>
        <v>1</v>
      </c>
      <c r="H840" s="136">
        <f>F840/F$53</f>
        <v>0.014190996147372896</v>
      </c>
    </row>
    <row r="841" spans="1:8" ht="12.75">
      <c r="A841" s="52">
        <f t="shared" si="49"/>
        <v>779</v>
      </c>
      <c r="B841" s="5"/>
      <c r="C841" s="73" t="s">
        <v>14</v>
      </c>
      <c r="D841" s="40"/>
      <c r="E841" s="40"/>
      <c r="F841" s="40"/>
      <c r="G841" s="136"/>
      <c r="H841" s="136"/>
    </row>
    <row r="842" spans="1:8" ht="12.75">
      <c r="A842" s="52">
        <f t="shared" si="49"/>
        <v>780</v>
      </c>
      <c r="B842" s="5"/>
      <c r="C842" s="73" t="s">
        <v>439</v>
      </c>
      <c r="D842" s="40">
        <v>108000</v>
      </c>
      <c r="E842" s="40">
        <v>178000</v>
      </c>
      <c r="F842" s="40">
        <v>178000</v>
      </c>
      <c r="G842" s="136">
        <f>F842/E842</f>
        <v>1</v>
      </c>
      <c r="H842" s="136">
        <f>F842/F$53</f>
        <v>0.010578099684802344</v>
      </c>
    </row>
    <row r="843" spans="1:8" ht="12.75">
      <c r="A843" s="52">
        <f t="shared" si="49"/>
        <v>781</v>
      </c>
      <c r="B843" s="5"/>
      <c r="C843" s="73" t="s">
        <v>440</v>
      </c>
      <c r="D843" s="40">
        <v>0</v>
      </c>
      <c r="E843" s="40">
        <v>60795</v>
      </c>
      <c r="F843" s="40">
        <v>60795</v>
      </c>
      <c r="G843" s="136">
        <f>F843/E843</f>
        <v>1</v>
      </c>
      <c r="H843" s="136">
        <f>F843/F$53</f>
        <v>0.003612896462570553</v>
      </c>
    </row>
    <row r="844" spans="1:8" ht="12.75">
      <c r="A844" s="52">
        <f t="shared" si="49"/>
        <v>782</v>
      </c>
      <c r="B844" s="5">
        <v>6210</v>
      </c>
      <c r="C844" s="73" t="s">
        <v>268</v>
      </c>
      <c r="D844" s="40">
        <f>SUM(D846:D846)</f>
        <v>314000</v>
      </c>
      <c r="E844" s="40">
        <f>SUM(E846:E846)</f>
        <v>314000</v>
      </c>
      <c r="F844" s="40">
        <f>SUM(F846:F846)</f>
        <v>42700</v>
      </c>
      <c r="G844" s="136">
        <f>F844/E844</f>
        <v>0.1359872611464968</v>
      </c>
      <c r="H844" s="136">
        <f>F844/F$53</f>
        <v>0.00253755537382618</v>
      </c>
    </row>
    <row r="845" spans="1:8" ht="12.75">
      <c r="A845" s="52">
        <f aca="true" t="shared" si="53" ref="A845:A905">A844+1</f>
        <v>783</v>
      </c>
      <c r="B845" s="5"/>
      <c r="C845" s="73" t="s">
        <v>14</v>
      </c>
      <c r="D845" s="40"/>
      <c r="E845" s="40"/>
      <c r="F845" s="40"/>
      <c r="G845" s="136"/>
      <c r="H845" s="136"/>
    </row>
    <row r="846" spans="1:8" ht="12.75">
      <c r="A846" s="52">
        <f t="shared" si="53"/>
        <v>784</v>
      </c>
      <c r="B846" s="5"/>
      <c r="C846" s="73" t="s">
        <v>278</v>
      </c>
      <c r="D846" s="40">
        <v>314000</v>
      </c>
      <c r="E846" s="40">
        <v>314000</v>
      </c>
      <c r="F846" s="40">
        <v>42700</v>
      </c>
      <c r="G846" s="136">
        <f>F846/E846</f>
        <v>0.1359872611464968</v>
      </c>
      <c r="H846" s="136">
        <f>F846/F$53</f>
        <v>0.00253755537382618</v>
      </c>
    </row>
    <row r="847" spans="1:8" s="67" customFormat="1" ht="12.75">
      <c r="A847" s="52">
        <f t="shared" si="53"/>
        <v>785</v>
      </c>
      <c r="B847" s="58">
        <v>90095</v>
      </c>
      <c r="C847" s="62" t="s">
        <v>27</v>
      </c>
      <c r="D847" s="59">
        <f>D848+D849+D854++++D862+D866+D870</f>
        <v>1067355</v>
      </c>
      <c r="E847" s="59">
        <f>E848+E849+E854++E862+E866+E870</f>
        <v>1341828</v>
      </c>
      <c r="F847" s="59">
        <f>F848+F849+F854++++F862+F866+F870</f>
        <v>288733</v>
      </c>
      <c r="G847" s="106">
        <f>F847/E847</f>
        <v>0.21517884557484268</v>
      </c>
      <c r="H847" s="106">
        <f>F847/F$53</f>
        <v>0.017158687956696825</v>
      </c>
    </row>
    <row r="848" spans="1:8" s="56" customFormat="1" ht="12.75">
      <c r="A848" s="52">
        <f t="shared" si="53"/>
        <v>786</v>
      </c>
      <c r="B848" s="79">
        <v>4210</v>
      </c>
      <c r="C848" s="73" t="s">
        <v>177</v>
      </c>
      <c r="D848" s="77">
        <v>55</v>
      </c>
      <c r="E848" s="78">
        <v>55</v>
      </c>
      <c r="F848" s="78">
        <v>0</v>
      </c>
      <c r="G848" s="136">
        <f>F848/E848</f>
        <v>0</v>
      </c>
      <c r="H848" s="136">
        <f>F848/F$53</f>
        <v>0</v>
      </c>
    </row>
    <row r="849" spans="1:8" ht="12.75">
      <c r="A849" s="52">
        <f t="shared" si="53"/>
        <v>787</v>
      </c>
      <c r="B849" s="5">
        <v>4300</v>
      </c>
      <c r="C849" s="73" t="s">
        <v>175</v>
      </c>
      <c r="D849" s="41">
        <f>SUM(D851:D853)</f>
        <v>21950</v>
      </c>
      <c r="E849" s="41">
        <f>SUM(E851:E853)</f>
        <v>22926</v>
      </c>
      <c r="F849" s="41">
        <f>SUM(F851:F853)</f>
        <v>15824</v>
      </c>
      <c r="G849" s="136">
        <f>F849/E849</f>
        <v>0.6902207101107912</v>
      </c>
      <c r="H849" s="136">
        <f>F849/F$53</f>
        <v>0.0009403811764736645</v>
      </c>
    </row>
    <row r="850" spans="1:8" ht="12.75">
      <c r="A850" s="52">
        <f t="shared" si="53"/>
        <v>788</v>
      </c>
      <c r="B850" s="5"/>
      <c r="C850" s="73" t="s">
        <v>14</v>
      </c>
      <c r="D850" s="92"/>
      <c r="E850" s="92"/>
      <c r="F850" s="92"/>
      <c r="G850" s="136"/>
      <c r="H850" s="136"/>
    </row>
    <row r="851" spans="1:8" ht="12.75">
      <c r="A851" s="52">
        <f t="shared" si="53"/>
        <v>789</v>
      </c>
      <c r="B851" s="5"/>
      <c r="C851" s="73" t="s">
        <v>250</v>
      </c>
      <c r="D851" s="40">
        <v>6950</v>
      </c>
      <c r="E851" s="40">
        <v>6950</v>
      </c>
      <c r="F851" s="40">
        <v>2300</v>
      </c>
      <c r="G851" s="136">
        <f>F851/E851</f>
        <v>0.33093525179856115</v>
      </c>
      <c r="H851" s="136">
        <f>F851/F$53</f>
        <v>0.00013668331053396285</v>
      </c>
    </row>
    <row r="852" spans="1:8" ht="12.75">
      <c r="A852" s="52">
        <f t="shared" si="53"/>
        <v>790</v>
      </c>
      <c r="B852" s="5"/>
      <c r="C852" s="73" t="s">
        <v>351</v>
      </c>
      <c r="D852" s="40">
        <v>15000</v>
      </c>
      <c r="E852" s="40">
        <v>15000</v>
      </c>
      <c r="F852" s="40">
        <v>13524</v>
      </c>
      <c r="G852" s="136">
        <f>F852/E852</f>
        <v>0.9016</v>
      </c>
      <c r="H852" s="136">
        <f>F852/F$53</f>
        <v>0.0008036978659397016</v>
      </c>
    </row>
    <row r="853" spans="1:8" ht="12.75">
      <c r="A853" s="52">
        <f t="shared" si="53"/>
        <v>791</v>
      </c>
      <c r="B853" s="5"/>
      <c r="C853" s="73" t="s">
        <v>441</v>
      </c>
      <c r="D853" s="40">
        <v>0</v>
      </c>
      <c r="E853" s="40">
        <v>976</v>
      </c>
      <c r="F853" s="40">
        <v>0</v>
      </c>
      <c r="G853" s="136">
        <f>F853/E853</f>
        <v>0</v>
      </c>
      <c r="H853" s="136">
        <f>F853/F$53</f>
        <v>0</v>
      </c>
    </row>
    <row r="854" spans="1:8" ht="12.75">
      <c r="A854" s="52">
        <f t="shared" si="53"/>
        <v>792</v>
      </c>
      <c r="B854" s="5">
        <v>6050</v>
      </c>
      <c r="C854" s="73" t="s">
        <v>252</v>
      </c>
      <c r="D854" s="40">
        <f>SUM(D857:D859)</f>
        <v>65000</v>
      </c>
      <c r="E854" s="40">
        <f>SUM(E857:E859)</f>
        <v>308497</v>
      </c>
      <c r="F854" s="40">
        <f>SUM(F857:F859)</f>
        <v>242909</v>
      </c>
      <c r="G854" s="136">
        <f>F854/E854</f>
        <v>0.7873950151865334</v>
      </c>
      <c r="H854" s="136">
        <f>F854/F$53</f>
        <v>0.014435480990649733</v>
      </c>
    </row>
    <row r="855" spans="1:8" ht="12.75">
      <c r="A855" s="52">
        <f t="shared" si="53"/>
        <v>793</v>
      </c>
      <c r="B855" s="5"/>
      <c r="C855" s="73" t="s">
        <v>14</v>
      </c>
      <c r="D855" s="40"/>
      <c r="E855" s="40"/>
      <c r="F855" s="40"/>
      <c r="G855" s="136"/>
      <c r="H855" s="136"/>
    </row>
    <row r="856" spans="1:8" ht="12.75">
      <c r="A856" s="52">
        <f t="shared" si="53"/>
        <v>794</v>
      </c>
      <c r="B856" s="5"/>
      <c r="C856" s="73" t="s">
        <v>352</v>
      </c>
      <c r="D856" s="40"/>
      <c r="E856" s="40"/>
      <c r="F856" s="40"/>
      <c r="G856" s="136"/>
      <c r="H856" s="136"/>
    </row>
    <row r="857" spans="1:8" ht="12.75">
      <c r="A857" s="52">
        <f t="shared" si="53"/>
        <v>795</v>
      </c>
      <c r="B857" s="5"/>
      <c r="C857" s="73" t="s">
        <v>353</v>
      </c>
      <c r="D857" s="40">
        <v>65000</v>
      </c>
      <c r="E857" s="40">
        <v>65000</v>
      </c>
      <c r="F857" s="40">
        <v>0</v>
      </c>
      <c r="G857" s="136">
        <f>F857/E857</f>
        <v>0</v>
      </c>
      <c r="H857" s="136">
        <f>F857/F$53</f>
        <v>0</v>
      </c>
    </row>
    <row r="858" spans="1:8" ht="12.75">
      <c r="A858" s="52">
        <f t="shared" si="53"/>
        <v>796</v>
      </c>
      <c r="B858" s="5"/>
      <c r="C858" s="73" t="s">
        <v>280</v>
      </c>
      <c r="D858" s="40">
        <v>0</v>
      </c>
      <c r="E858" s="40">
        <v>213497</v>
      </c>
      <c r="F858" s="40">
        <v>213336</v>
      </c>
      <c r="G858" s="136">
        <f>F858/E858</f>
        <v>0.9992458910429655</v>
      </c>
      <c r="H858" s="136">
        <f>F858/F$53</f>
        <v>0.012678030754814565</v>
      </c>
    </row>
    <row r="859" spans="1:8" ht="12.75">
      <c r="A859" s="52">
        <f t="shared" si="53"/>
        <v>797</v>
      </c>
      <c r="B859" s="5"/>
      <c r="C859" s="73" t="s">
        <v>442</v>
      </c>
      <c r="D859" s="40">
        <v>0</v>
      </c>
      <c r="E859" s="40">
        <v>30000</v>
      </c>
      <c r="F859" s="40">
        <v>29573</v>
      </c>
      <c r="G859" s="136">
        <f>F859/E859</f>
        <v>0.9857666666666667</v>
      </c>
      <c r="H859" s="136">
        <f>F859/F$53</f>
        <v>0.0017574502358351667</v>
      </c>
    </row>
    <row r="860" spans="1:8" ht="12.75">
      <c r="A860" s="52">
        <f t="shared" si="53"/>
        <v>798</v>
      </c>
      <c r="B860" s="5">
        <v>6610</v>
      </c>
      <c r="C860" s="73" t="s">
        <v>403</v>
      </c>
      <c r="D860" s="40"/>
      <c r="E860" s="40"/>
      <c r="F860" s="40"/>
      <c r="G860" s="136"/>
      <c r="H860" s="136"/>
    </row>
    <row r="861" spans="1:8" ht="12.75">
      <c r="A861" s="52">
        <f t="shared" si="53"/>
        <v>799</v>
      </c>
      <c r="B861" s="5"/>
      <c r="C861" s="73" t="s">
        <v>402</v>
      </c>
      <c r="D861" s="40"/>
      <c r="E861" s="40"/>
      <c r="F861" s="40"/>
      <c r="G861" s="136"/>
      <c r="H861" s="136"/>
    </row>
    <row r="862" spans="1:8" ht="12.75">
      <c r="A862" s="52">
        <f t="shared" si="53"/>
        <v>800</v>
      </c>
      <c r="B862" s="5"/>
      <c r="C862" s="105" t="s">
        <v>404</v>
      </c>
      <c r="D862" s="40">
        <v>0</v>
      </c>
      <c r="E862" s="40">
        <v>30000</v>
      </c>
      <c r="F862" s="40">
        <v>30000</v>
      </c>
      <c r="G862" s="136">
        <f>F862/E862</f>
        <v>1</v>
      </c>
      <c r="H862" s="136">
        <f>F862/F$53</f>
        <v>0.0017828257895734286</v>
      </c>
    </row>
    <row r="863" spans="1:8" ht="12.75">
      <c r="A863" s="52">
        <f t="shared" si="53"/>
        <v>801</v>
      </c>
      <c r="B863" s="5">
        <v>6630</v>
      </c>
      <c r="C863" s="73" t="s">
        <v>354</v>
      </c>
      <c r="D863" s="40"/>
      <c r="E863" s="40"/>
      <c r="F863" s="40"/>
      <c r="G863" s="136"/>
      <c r="H863" s="136"/>
    </row>
    <row r="864" spans="1:8" ht="12.75">
      <c r="A864" s="52">
        <f t="shared" si="53"/>
        <v>802</v>
      </c>
      <c r="B864" s="5"/>
      <c r="C864" s="73" t="s">
        <v>355</v>
      </c>
      <c r="D864" s="40"/>
      <c r="E864" s="40"/>
      <c r="F864" s="40"/>
      <c r="G864" s="136"/>
      <c r="H864" s="136"/>
    </row>
    <row r="865" spans="1:8" ht="12.75">
      <c r="A865" s="52">
        <f t="shared" si="53"/>
        <v>803</v>
      </c>
      <c r="B865" s="5"/>
      <c r="C865" s="73" t="s">
        <v>356</v>
      </c>
      <c r="D865" s="40"/>
      <c r="E865" s="40"/>
      <c r="F865" s="40"/>
      <c r="G865" s="136"/>
      <c r="H865" s="136"/>
    </row>
    <row r="866" spans="1:8" ht="12.75">
      <c r="A866" s="52">
        <f t="shared" si="53"/>
        <v>804</v>
      </c>
      <c r="B866" s="5"/>
      <c r="C866" s="73" t="s">
        <v>357</v>
      </c>
      <c r="D866" s="40">
        <v>752000</v>
      </c>
      <c r="E866" s="40">
        <v>752000</v>
      </c>
      <c r="F866" s="40">
        <v>0</v>
      </c>
      <c r="G866" s="136">
        <f>F866/E866</f>
        <v>0</v>
      </c>
      <c r="H866" s="136">
        <f>F866/F$53</f>
        <v>0</v>
      </c>
    </row>
    <row r="867" spans="1:8" ht="12.75">
      <c r="A867" s="52">
        <f t="shared" si="53"/>
        <v>805</v>
      </c>
      <c r="B867" s="5">
        <v>6800</v>
      </c>
      <c r="C867" s="73" t="s">
        <v>358</v>
      </c>
      <c r="D867" s="40"/>
      <c r="E867" s="40"/>
      <c r="F867" s="40"/>
      <c r="G867" s="136"/>
      <c r="H867" s="136"/>
    </row>
    <row r="868" spans="1:8" ht="12.75">
      <c r="A868" s="52">
        <f t="shared" si="53"/>
        <v>806</v>
      </c>
      <c r="B868" s="5"/>
      <c r="C868" s="73" t="s">
        <v>359</v>
      </c>
      <c r="D868" s="40"/>
      <c r="E868" s="40"/>
      <c r="F868" s="40"/>
      <c r="G868" s="136"/>
      <c r="H868" s="136"/>
    </row>
    <row r="869" spans="1:8" ht="12.75">
      <c r="A869" s="52">
        <f t="shared" si="53"/>
        <v>807</v>
      </c>
      <c r="B869" s="5"/>
      <c r="C869" s="73" t="s">
        <v>360</v>
      </c>
      <c r="D869" s="40"/>
      <c r="E869" s="40"/>
      <c r="F869" s="40"/>
      <c r="G869" s="136"/>
      <c r="H869" s="136"/>
    </row>
    <row r="870" spans="1:8" ht="12.75">
      <c r="A870" s="52">
        <f t="shared" si="53"/>
        <v>808</v>
      </c>
      <c r="B870" s="5"/>
      <c r="C870" s="73" t="s">
        <v>361</v>
      </c>
      <c r="D870" s="40">
        <v>228350</v>
      </c>
      <c r="E870" s="40">
        <v>228350</v>
      </c>
      <c r="F870" s="40">
        <v>0</v>
      </c>
      <c r="G870" s="136">
        <f>F870/E870</f>
        <v>0</v>
      </c>
      <c r="H870" s="136">
        <f>F870/F$53</f>
        <v>0</v>
      </c>
    </row>
    <row r="871" spans="1:8" s="64" customFormat="1" ht="12.75">
      <c r="A871" s="52">
        <f t="shared" si="53"/>
        <v>809</v>
      </c>
      <c r="B871" s="53">
        <v>921</v>
      </c>
      <c r="C871" s="72" t="s">
        <v>165</v>
      </c>
      <c r="D871" s="65"/>
      <c r="E871" s="65"/>
      <c r="F871" s="65"/>
      <c r="G871" s="136"/>
      <c r="H871" s="136"/>
    </row>
    <row r="872" spans="1:8" s="64" customFormat="1" ht="12.75">
      <c r="A872" s="52">
        <f t="shared" si="53"/>
        <v>810</v>
      </c>
      <c r="B872" s="54"/>
      <c r="C872" s="72" t="s">
        <v>166</v>
      </c>
      <c r="D872" s="55">
        <f>D873+D876+D879</f>
        <v>556000</v>
      </c>
      <c r="E872" s="55">
        <f>E873+E876+E879</f>
        <v>571350</v>
      </c>
      <c r="F872" s="55">
        <f>F873+F876+F879</f>
        <v>571350</v>
      </c>
      <c r="G872" s="106">
        <f>F872/E872</f>
        <v>1</v>
      </c>
      <c r="H872" s="106">
        <f>F872/F$53</f>
        <v>0.03395391716242595</v>
      </c>
    </row>
    <row r="873" spans="1:8" s="67" customFormat="1" ht="12.75">
      <c r="A873" s="52">
        <f t="shared" si="53"/>
        <v>811</v>
      </c>
      <c r="B873" s="58">
        <v>92109</v>
      </c>
      <c r="C873" s="62" t="s">
        <v>167</v>
      </c>
      <c r="D873" s="59">
        <f>D875</f>
        <v>261000</v>
      </c>
      <c r="E873" s="59">
        <f>E875</f>
        <v>271000</v>
      </c>
      <c r="F873" s="59">
        <f>F875</f>
        <v>271000</v>
      </c>
      <c r="G873" s="106">
        <f>F873/E873</f>
        <v>1</v>
      </c>
      <c r="H873" s="106">
        <f>F873/F$53</f>
        <v>0.01610485963247997</v>
      </c>
    </row>
    <row r="874" spans="1:8" s="56" customFormat="1" ht="12.75">
      <c r="A874" s="52">
        <f t="shared" si="53"/>
        <v>812</v>
      </c>
      <c r="B874" s="79">
        <v>2480</v>
      </c>
      <c r="C874" s="73" t="s">
        <v>362</v>
      </c>
      <c r="D874" s="78"/>
      <c r="E874" s="78"/>
      <c r="F874" s="78"/>
      <c r="G874" s="136"/>
      <c r="H874" s="136"/>
    </row>
    <row r="875" spans="1:8" s="56" customFormat="1" ht="12.75">
      <c r="A875" s="52">
        <f t="shared" si="53"/>
        <v>813</v>
      </c>
      <c r="B875" s="79"/>
      <c r="C875" s="73" t="s">
        <v>363</v>
      </c>
      <c r="D875" s="78">
        <v>261000</v>
      </c>
      <c r="E875" s="78">
        <v>271000</v>
      </c>
      <c r="F875" s="78">
        <v>271000</v>
      </c>
      <c r="G875" s="136">
        <f>F875/E875</f>
        <v>1</v>
      </c>
      <c r="H875" s="136">
        <f>F875/F$53</f>
        <v>0.01610485963247997</v>
      </c>
    </row>
    <row r="876" spans="1:8" s="67" customFormat="1" ht="12.75" customHeight="1">
      <c r="A876" s="52">
        <f t="shared" si="53"/>
        <v>814</v>
      </c>
      <c r="B876" s="58">
        <v>92116</v>
      </c>
      <c r="C876" s="62" t="s">
        <v>58</v>
      </c>
      <c r="D876" s="66">
        <f>D878</f>
        <v>215000</v>
      </c>
      <c r="E876" s="66">
        <f>E878</f>
        <v>220350</v>
      </c>
      <c r="F876" s="66">
        <f>F878</f>
        <v>220350</v>
      </c>
      <c r="G876" s="106">
        <f>F876/E876</f>
        <v>1</v>
      </c>
      <c r="H876" s="106">
        <f>F876/F$53</f>
        <v>0.013094855424416834</v>
      </c>
    </row>
    <row r="877" spans="1:8" s="67" customFormat="1" ht="12.75" customHeight="1">
      <c r="A877" s="52">
        <f t="shared" si="53"/>
        <v>815</v>
      </c>
      <c r="B877" s="79">
        <v>2480</v>
      </c>
      <c r="C877" s="73" t="s">
        <v>362</v>
      </c>
      <c r="D877" s="78"/>
      <c r="E877" s="78"/>
      <c r="F877" s="78"/>
      <c r="G877" s="136"/>
      <c r="H877" s="136"/>
    </row>
    <row r="878" spans="1:8" s="67" customFormat="1" ht="12.75" customHeight="1">
      <c r="A878" s="52">
        <f t="shared" si="53"/>
        <v>816</v>
      </c>
      <c r="B878" s="79"/>
      <c r="C878" s="73" t="s">
        <v>363</v>
      </c>
      <c r="D878" s="78">
        <v>215000</v>
      </c>
      <c r="E878" s="78">
        <v>220350</v>
      </c>
      <c r="F878" s="78">
        <v>220350</v>
      </c>
      <c r="G878" s="136">
        <f>F878/E878</f>
        <v>1</v>
      </c>
      <c r="H878" s="136">
        <f>F878/F$53</f>
        <v>0.013094855424416834</v>
      </c>
    </row>
    <row r="879" spans="1:8" s="67" customFormat="1" ht="12.75">
      <c r="A879" s="52">
        <f t="shared" si="53"/>
        <v>817</v>
      </c>
      <c r="B879" s="58">
        <v>92195</v>
      </c>
      <c r="C879" s="62" t="s">
        <v>27</v>
      </c>
      <c r="D879" s="59">
        <f>D882+D885</f>
        <v>80000</v>
      </c>
      <c r="E879" s="59">
        <f>E882+E885</f>
        <v>80000</v>
      </c>
      <c r="F879" s="59">
        <f>F882+F885</f>
        <v>80000</v>
      </c>
      <c r="G879" s="106">
        <f>F879/E879</f>
        <v>1</v>
      </c>
      <c r="H879" s="106">
        <f>F879/F$53</f>
        <v>0.004754202105529143</v>
      </c>
    </row>
    <row r="880" spans="1:8" ht="12.75">
      <c r="A880" s="52">
        <f t="shared" si="53"/>
        <v>818</v>
      </c>
      <c r="B880" s="5">
        <v>2810</v>
      </c>
      <c r="C880" s="52" t="s">
        <v>307</v>
      </c>
      <c r="D880" s="40"/>
      <c r="E880" s="40"/>
      <c r="F880" s="40"/>
      <c r="G880" s="106"/>
      <c r="H880" s="106"/>
    </row>
    <row r="881" spans="1:8" ht="12.75">
      <c r="A881" s="52">
        <f t="shared" si="53"/>
        <v>819</v>
      </c>
      <c r="B881" s="5"/>
      <c r="C881" s="52" t="s">
        <v>308</v>
      </c>
      <c r="D881" s="40"/>
      <c r="E881" s="40"/>
      <c r="F881" s="40"/>
      <c r="G881" s="106"/>
      <c r="H881" s="106"/>
    </row>
    <row r="882" spans="1:8" ht="12.75">
      <c r="A882" s="52">
        <f t="shared" si="53"/>
        <v>820</v>
      </c>
      <c r="B882" s="5"/>
      <c r="C882" s="105" t="s">
        <v>310</v>
      </c>
      <c r="D882" s="40">
        <v>45000</v>
      </c>
      <c r="E882" s="40">
        <v>45000</v>
      </c>
      <c r="F882" s="40">
        <v>45000</v>
      </c>
      <c r="G882" s="136">
        <f>F882/E882</f>
        <v>1</v>
      </c>
      <c r="H882" s="136">
        <f>F882/F$53</f>
        <v>0.002674238684360143</v>
      </c>
    </row>
    <row r="883" spans="1:8" ht="12.75">
      <c r="A883" s="52">
        <f t="shared" si="53"/>
        <v>821</v>
      </c>
      <c r="B883" s="5">
        <v>2820</v>
      </c>
      <c r="C883" s="52" t="s">
        <v>307</v>
      </c>
      <c r="D883" s="40"/>
      <c r="E883" s="40"/>
      <c r="F883" s="40"/>
      <c r="G883" s="136"/>
      <c r="H883" s="136"/>
    </row>
    <row r="884" spans="1:8" ht="12.75">
      <c r="A884" s="52">
        <f t="shared" si="53"/>
        <v>822</v>
      </c>
      <c r="B884" s="5"/>
      <c r="C884" s="52" t="s">
        <v>308</v>
      </c>
      <c r="D884" s="40"/>
      <c r="E884" s="40"/>
      <c r="F884" s="40"/>
      <c r="G884" s="136"/>
      <c r="H884" s="136"/>
    </row>
    <row r="885" spans="1:8" ht="12.75">
      <c r="A885" s="52">
        <f t="shared" si="53"/>
        <v>823</v>
      </c>
      <c r="B885" s="5"/>
      <c r="C885" s="105" t="s">
        <v>311</v>
      </c>
      <c r="D885" s="40">
        <v>35000</v>
      </c>
      <c r="E885" s="40">
        <v>35000</v>
      </c>
      <c r="F885" s="40">
        <v>35000</v>
      </c>
      <c r="G885" s="136">
        <f>F885/E885</f>
        <v>1</v>
      </c>
      <c r="H885" s="136">
        <f>F885/F$53</f>
        <v>0.002079963421169</v>
      </c>
    </row>
    <row r="886" spans="1:8" s="64" customFormat="1" ht="12.75">
      <c r="A886" s="52">
        <f t="shared" si="53"/>
        <v>824</v>
      </c>
      <c r="B886" s="53">
        <v>926</v>
      </c>
      <c r="C886" s="72" t="s">
        <v>199</v>
      </c>
      <c r="D886" s="137">
        <f>D887</f>
        <v>547875</v>
      </c>
      <c r="E886" s="137">
        <f>E887</f>
        <v>283694</v>
      </c>
      <c r="F886" s="137">
        <f>F887</f>
        <v>282591</v>
      </c>
      <c r="G886" s="106">
        <f>F886/E886</f>
        <v>0.996112008008629</v>
      </c>
      <c r="H886" s="106">
        <f>F886/F$53</f>
        <v>0.016793684090044825</v>
      </c>
    </row>
    <row r="887" spans="1:8" s="67" customFormat="1" ht="12.75">
      <c r="A887" s="52">
        <f t="shared" si="53"/>
        <v>825</v>
      </c>
      <c r="B887" s="58">
        <v>92695</v>
      </c>
      <c r="C887" s="62" t="s">
        <v>27</v>
      </c>
      <c r="D887" s="138">
        <f>SUM(D888:D902)</f>
        <v>547875</v>
      </c>
      <c r="E887" s="138">
        <f>SUM(E888:E902)</f>
        <v>283694</v>
      </c>
      <c r="F887" s="138">
        <f>SUM(F888:F902)</f>
        <v>282591</v>
      </c>
      <c r="G887" s="106">
        <f>F887/E887</f>
        <v>0.996112008008629</v>
      </c>
      <c r="H887" s="106">
        <f>F887/F$53</f>
        <v>0.016793684090044825</v>
      </c>
    </row>
    <row r="888" spans="1:8" ht="12.75">
      <c r="A888" s="52">
        <f t="shared" si="53"/>
        <v>826</v>
      </c>
      <c r="B888" s="5">
        <v>2820</v>
      </c>
      <c r="C888" s="52" t="s">
        <v>314</v>
      </c>
      <c r="D888" s="40"/>
      <c r="E888" s="40"/>
      <c r="F888" s="40"/>
      <c r="G888" s="106"/>
      <c r="H888" s="106"/>
    </row>
    <row r="889" spans="1:8" ht="12.75">
      <c r="A889" s="52">
        <f t="shared" si="53"/>
        <v>827</v>
      </c>
      <c r="B889" s="5"/>
      <c r="C889" s="52" t="s">
        <v>308</v>
      </c>
      <c r="D889" s="40"/>
      <c r="E889" s="40"/>
      <c r="F889" s="40"/>
      <c r="G889" s="106"/>
      <c r="H889" s="106"/>
    </row>
    <row r="890" spans="1:8" ht="12.75">
      <c r="A890" s="52">
        <f t="shared" si="53"/>
        <v>828</v>
      </c>
      <c r="B890" s="5"/>
      <c r="C890" s="105" t="s">
        <v>312</v>
      </c>
      <c r="D890" s="40"/>
      <c r="E890" s="40"/>
      <c r="F890" s="40"/>
      <c r="G890" s="106"/>
      <c r="H890" s="106"/>
    </row>
    <row r="891" spans="1:8" ht="12.75">
      <c r="A891" s="52">
        <f t="shared" si="53"/>
        <v>829</v>
      </c>
      <c r="B891" s="31"/>
      <c r="C891" s="105" t="s">
        <v>313</v>
      </c>
      <c r="D891" s="40">
        <v>101000</v>
      </c>
      <c r="E891" s="40">
        <v>0</v>
      </c>
      <c r="F891" s="40">
        <v>0</v>
      </c>
      <c r="G891" s="136"/>
      <c r="H891" s="136"/>
    </row>
    <row r="892" spans="1:8" ht="12.75">
      <c r="A892" s="52">
        <f t="shared" si="53"/>
        <v>830</v>
      </c>
      <c r="B892" s="31">
        <v>4110</v>
      </c>
      <c r="C892" s="105" t="s">
        <v>405</v>
      </c>
      <c r="D892" s="40">
        <v>0</v>
      </c>
      <c r="E892" s="40">
        <v>0</v>
      </c>
      <c r="F892" s="40">
        <v>0</v>
      </c>
      <c r="G892" s="136"/>
      <c r="H892" s="136"/>
    </row>
    <row r="893" spans="1:8" ht="12.75">
      <c r="A893" s="52">
        <f t="shared" si="53"/>
        <v>831</v>
      </c>
      <c r="B893" s="31">
        <v>4120</v>
      </c>
      <c r="C893" s="105" t="s">
        <v>406</v>
      </c>
      <c r="D893" s="40">
        <v>0</v>
      </c>
      <c r="E893" s="40">
        <v>0</v>
      </c>
      <c r="F893" s="40">
        <v>0</v>
      </c>
      <c r="G893" s="136"/>
      <c r="H893" s="136"/>
    </row>
    <row r="894" spans="1:8" ht="12.75">
      <c r="A894" s="52">
        <f t="shared" si="53"/>
        <v>832</v>
      </c>
      <c r="B894" s="31">
        <v>4170</v>
      </c>
      <c r="C894" s="105" t="s">
        <v>407</v>
      </c>
      <c r="D894" s="40">
        <v>0</v>
      </c>
      <c r="E894" s="40">
        <v>18500</v>
      </c>
      <c r="F894" s="40">
        <v>18444</v>
      </c>
      <c r="G894" s="136">
        <f aca="true" t="shared" si="54" ref="G894:G899">F894/E894</f>
        <v>0.9969729729729729</v>
      </c>
      <c r="H894" s="136">
        <f aca="true" t="shared" si="55" ref="H894:H899">F894/F$53</f>
        <v>0.0010960812954297439</v>
      </c>
    </row>
    <row r="895" spans="1:8" ht="12.75">
      <c r="A895" s="52">
        <f t="shared" si="53"/>
        <v>833</v>
      </c>
      <c r="B895" s="31">
        <v>4210</v>
      </c>
      <c r="C895" s="105" t="s">
        <v>408</v>
      </c>
      <c r="D895" s="40">
        <v>0</v>
      </c>
      <c r="E895" s="40">
        <v>13920</v>
      </c>
      <c r="F895" s="40">
        <v>13828</v>
      </c>
      <c r="G895" s="136">
        <f t="shared" si="54"/>
        <v>0.9933908045977011</v>
      </c>
      <c r="H895" s="136">
        <f t="shared" si="55"/>
        <v>0.0008217638339407124</v>
      </c>
    </row>
    <row r="896" spans="1:8" ht="12.75">
      <c r="A896" s="52">
        <f t="shared" si="53"/>
        <v>834</v>
      </c>
      <c r="B896" s="31">
        <v>4270</v>
      </c>
      <c r="C896" s="105" t="s">
        <v>409</v>
      </c>
      <c r="D896" s="40">
        <v>0</v>
      </c>
      <c r="E896" s="40">
        <v>4316</v>
      </c>
      <c r="F896" s="40">
        <v>4316</v>
      </c>
      <c r="G896" s="136">
        <f t="shared" si="54"/>
        <v>1</v>
      </c>
      <c r="H896" s="136">
        <f t="shared" si="55"/>
        <v>0.00025648920359329727</v>
      </c>
    </row>
    <row r="897" spans="1:8" ht="12.75">
      <c r="A897" s="52">
        <f t="shared" si="53"/>
        <v>835</v>
      </c>
      <c r="B897" s="31">
        <v>4300</v>
      </c>
      <c r="C897" s="105" t="s">
        <v>410</v>
      </c>
      <c r="D897" s="40">
        <v>0</v>
      </c>
      <c r="E897" s="40">
        <v>11000</v>
      </c>
      <c r="F897" s="40">
        <v>10089</v>
      </c>
      <c r="G897" s="136">
        <f t="shared" si="54"/>
        <v>0.9171818181818182</v>
      </c>
      <c r="H897" s="136">
        <f t="shared" si="55"/>
        <v>0.0005995643130335441</v>
      </c>
    </row>
    <row r="898" spans="1:8" ht="12.75">
      <c r="A898" s="52">
        <f t="shared" si="53"/>
        <v>836</v>
      </c>
      <c r="B898" s="31">
        <v>4410</v>
      </c>
      <c r="C898" s="105" t="s">
        <v>411</v>
      </c>
      <c r="D898" s="40">
        <v>0</v>
      </c>
      <c r="E898" s="40">
        <v>2338</v>
      </c>
      <c r="F898" s="40">
        <v>2295</v>
      </c>
      <c r="G898" s="136">
        <f t="shared" si="54"/>
        <v>0.9816082121471343</v>
      </c>
      <c r="H898" s="136">
        <f t="shared" si="55"/>
        <v>0.0001363861729023673</v>
      </c>
    </row>
    <row r="899" spans="1:8" ht="12.75">
      <c r="A899" s="52">
        <f t="shared" si="53"/>
        <v>837</v>
      </c>
      <c r="B899" s="31">
        <v>4430</v>
      </c>
      <c r="C899" s="105" t="s">
        <v>412</v>
      </c>
      <c r="D899" s="40">
        <v>0</v>
      </c>
      <c r="E899" s="40">
        <v>242</v>
      </c>
      <c r="F899" s="40">
        <v>242</v>
      </c>
      <c r="G899" s="136">
        <f t="shared" si="54"/>
        <v>1</v>
      </c>
      <c r="H899" s="136">
        <f t="shared" si="55"/>
        <v>1.4381461369225657E-05</v>
      </c>
    </row>
    <row r="900" spans="1:8" ht="12.75">
      <c r="A900" s="52">
        <f t="shared" si="53"/>
        <v>838</v>
      </c>
      <c r="B900" s="31">
        <v>6050</v>
      </c>
      <c r="C900" s="73" t="s">
        <v>174</v>
      </c>
      <c r="D900" s="40"/>
      <c r="E900" s="40"/>
      <c r="F900" s="40"/>
      <c r="G900" s="106"/>
      <c r="H900" s="106"/>
    </row>
    <row r="901" spans="1:8" ht="12.75">
      <c r="A901" s="52">
        <f t="shared" si="53"/>
        <v>839</v>
      </c>
      <c r="B901" s="31"/>
      <c r="C901" s="105" t="s">
        <v>413</v>
      </c>
      <c r="D901" s="40">
        <v>446875</v>
      </c>
      <c r="E901" s="40">
        <v>233378</v>
      </c>
      <c r="F901" s="40">
        <v>233377</v>
      </c>
      <c r="G901" s="136">
        <f>F901/E901</f>
        <v>0.9999957151059654</v>
      </c>
      <c r="H901" s="136">
        <f>F901/F$53</f>
        <v>0.013869017809775935</v>
      </c>
    </row>
    <row r="902" spans="1:8" ht="12.75">
      <c r="A902" s="52">
        <f t="shared" si="53"/>
        <v>840</v>
      </c>
      <c r="B902" s="4"/>
      <c r="C902" s="125"/>
      <c r="D902" s="82"/>
      <c r="E902" s="82"/>
      <c r="F902" s="82"/>
      <c r="G902" s="139"/>
      <c r="H902" s="147"/>
    </row>
    <row r="903" spans="1:8" ht="12.75">
      <c r="A903" s="52">
        <f t="shared" si="53"/>
        <v>841</v>
      </c>
      <c r="B903" s="31"/>
      <c r="C903" s="73"/>
      <c r="D903" s="40"/>
      <c r="E903" s="40"/>
      <c r="F903" s="40"/>
      <c r="G903" s="106"/>
      <c r="H903" s="106"/>
    </row>
    <row r="904" spans="1:8" s="64" customFormat="1" ht="12.75">
      <c r="A904" s="52">
        <f t="shared" si="53"/>
        <v>842</v>
      </c>
      <c r="C904" s="72" t="s">
        <v>201</v>
      </c>
      <c r="D904" s="55">
        <f>D886+D872+D799+D684+D585+D419+D412+D396+D347+D343+D313+D161+D139+D108+D103+D76+D63+D619</f>
        <v>19677064</v>
      </c>
      <c r="E904" s="55">
        <f>E886+E872+E799+E684+E585+E419+E412+E396+E347+E343+E313+E161+E139+E108+E103+E76+E63+E619</f>
        <v>21893714</v>
      </c>
      <c r="F904" s="55">
        <f>F886+F872+F799+F684+F585+F419+F412+F396+F347+F343+F313+F161+F139+F108+F103+F76+F63+F619</f>
        <v>16827219</v>
      </c>
      <c r="G904" s="106">
        <f>F904/E904</f>
        <v>0.7685867733542148</v>
      </c>
      <c r="H904" s="106">
        <f>F904/F$53</f>
        <v>1</v>
      </c>
    </row>
    <row r="905" spans="1:8" ht="12.75">
      <c r="A905" s="128">
        <f t="shared" si="53"/>
        <v>843</v>
      </c>
      <c r="B905" s="6"/>
      <c r="C905" s="125"/>
      <c r="D905" s="82"/>
      <c r="E905" s="82"/>
      <c r="F905" s="82"/>
      <c r="G905" s="102"/>
      <c r="H905" s="139"/>
    </row>
    <row r="906" spans="4:6" ht="12.75">
      <c r="D906" s="80"/>
      <c r="E906" s="80"/>
      <c r="F906" s="80"/>
    </row>
    <row r="907" spans="4:6" ht="12" customHeight="1">
      <c r="D907" s="80"/>
      <c r="E907" s="80"/>
      <c r="F907" s="80"/>
    </row>
    <row r="908" spans="4:6" ht="12" customHeight="1">
      <c r="D908" s="80"/>
      <c r="E908" s="80"/>
      <c r="F908" s="80"/>
    </row>
    <row r="909" spans="4:6" ht="12.75">
      <c r="D909" s="80"/>
      <c r="E909" s="80"/>
      <c r="F909" s="80"/>
    </row>
    <row r="910" spans="4:6" ht="12.75">
      <c r="D910" s="80"/>
      <c r="E910" s="80"/>
      <c r="F910" s="80"/>
    </row>
    <row r="911" spans="4:6" ht="12.75">
      <c r="D911" s="80"/>
      <c r="E911" s="80"/>
      <c r="F911" s="80"/>
    </row>
    <row r="912" spans="4:6" ht="12.75">
      <c r="D912" s="80"/>
      <c r="E912" s="80"/>
      <c r="F912" s="80"/>
    </row>
    <row r="913" spans="4:6" ht="12.75">
      <c r="D913" s="80"/>
      <c r="E913" s="80"/>
      <c r="F913" s="80"/>
    </row>
    <row r="914" spans="4:6" ht="12.75">
      <c r="D914" s="80"/>
      <c r="E914" s="80"/>
      <c r="F914" s="80"/>
    </row>
    <row r="915" spans="4:6" ht="12.75">
      <c r="D915" s="80"/>
      <c r="E915" s="80"/>
      <c r="F915" s="80"/>
    </row>
    <row r="916" spans="4:6" ht="12.75">
      <c r="D916" s="80"/>
      <c r="E916" s="80"/>
      <c r="F916" s="80"/>
    </row>
    <row r="917" spans="4:6" ht="12.75">
      <c r="D917" s="80"/>
      <c r="E917" s="80"/>
      <c r="F917" s="80"/>
    </row>
  </sheetData>
  <printOptions/>
  <pageMargins left="0.27" right="0.31" top="0.72" bottom="1.09" header="0.5" footer="0.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2006-03-13T14:28:05Z</cp:lastPrinted>
  <dcterms:created xsi:type="dcterms:W3CDTF">2000-10-12T12:51:35Z</dcterms:created>
  <dcterms:modified xsi:type="dcterms:W3CDTF">2003-12-10T09:01:37Z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