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publiczne\Documents\PRZETARGI 2020\ZP - 2 - Dostawa ENERGI elektrycznej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91" i="1" l="1"/>
  <c r="B90" i="1"/>
  <c r="B59" i="1"/>
  <c r="D59" i="1" s="1"/>
  <c r="B58" i="1"/>
  <c r="D58" i="1" s="1"/>
  <c r="B57" i="1"/>
  <c r="D57" i="1" s="1"/>
  <c r="B56" i="1"/>
  <c r="D56" i="1" s="1"/>
  <c r="B55" i="1"/>
  <c r="D55" i="1" s="1"/>
  <c r="B54" i="1"/>
  <c r="D54" i="1" s="1"/>
  <c r="D52" i="1"/>
  <c r="B39" i="1"/>
  <c r="B40" i="1" s="1"/>
  <c r="D40" i="1" s="1"/>
  <c r="B38" i="1"/>
  <c r="D38" i="1" s="1"/>
  <c r="B37" i="1"/>
  <c r="D37" i="1" s="1"/>
  <c r="B36" i="1"/>
  <c r="D36" i="1" s="1"/>
  <c r="B35" i="1"/>
  <c r="D35" i="1" s="1"/>
  <c r="B34" i="1"/>
  <c r="D34" i="1" s="1"/>
  <c r="D32" i="1"/>
  <c r="E56" i="1" l="1"/>
  <c r="F56" i="1" s="1"/>
  <c r="E52" i="1"/>
  <c r="F52" i="1" s="1"/>
  <c r="E57" i="1"/>
  <c r="F57" i="1" s="1"/>
  <c r="E54" i="1"/>
  <c r="E58" i="1"/>
  <c r="F58" i="1" s="1"/>
  <c r="E55" i="1"/>
  <c r="F55" i="1" s="1"/>
  <c r="E59" i="1"/>
  <c r="F59" i="1" s="1"/>
  <c r="B60" i="1"/>
  <c r="D60" i="1" s="1"/>
  <c r="E36" i="1"/>
  <c r="F36" i="1" s="1"/>
  <c r="E34" i="1"/>
  <c r="E38" i="1"/>
  <c r="F38" i="1" s="1"/>
  <c r="E32" i="1"/>
  <c r="F32" i="1" s="1"/>
  <c r="E37" i="1"/>
  <c r="F37" i="1" s="1"/>
  <c r="E35" i="1"/>
  <c r="F35" i="1" s="1"/>
  <c r="E40" i="1"/>
  <c r="F40" i="1" s="1"/>
  <c r="D39" i="1"/>
  <c r="D74" i="1"/>
  <c r="B76" i="1"/>
  <c r="D76" i="1" s="1"/>
  <c r="B77" i="1"/>
  <c r="D77" i="1" s="1"/>
  <c r="B78" i="1"/>
  <c r="D78" i="1" s="1"/>
  <c r="B79" i="1"/>
  <c r="D79" i="1" s="1"/>
  <c r="B80" i="1"/>
  <c r="D80" i="1" s="1"/>
  <c r="B81" i="1"/>
  <c r="D81" i="1" s="1"/>
  <c r="M19" i="2"/>
  <c r="M18" i="2"/>
  <c r="C21" i="2"/>
  <c r="H20" i="2"/>
  <c r="L20" i="2" s="1"/>
  <c r="G20" i="2"/>
  <c r="K20" i="2" s="1"/>
  <c r="H19" i="2"/>
  <c r="L19" i="2" s="1"/>
  <c r="G19" i="2"/>
  <c r="K19" i="2" s="1"/>
  <c r="H18" i="2"/>
  <c r="L18" i="2" s="1"/>
  <c r="G18" i="2"/>
  <c r="K18" i="2" s="1"/>
  <c r="H17" i="2"/>
  <c r="L17" i="2" s="1"/>
  <c r="G17" i="2"/>
  <c r="K17" i="2" s="1"/>
  <c r="H16" i="2"/>
  <c r="L16" i="2" s="1"/>
  <c r="G16" i="2"/>
  <c r="K16" i="2" s="1"/>
  <c r="D16" i="2"/>
  <c r="D21" i="2" s="1"/>
  <c r="K15" i="2"/>
  <c r="H15" i="2"/>
  <c r="L15" i="2" s="1"/>
  <c r="G15" i="2"/>
  <c r="G21" i="2" s="1"/>
  <c r="E60" i="1" l="1"/>
  <c r="F60" i="1" s="1"/>
  <c r="E61" i="1"/>
  <c r="F54" i="1"/>
  <c r="D61" i="1"/>
  <c r="F62" i="1" s="1"/>
  <c r="E39" i="1"/>
  <c r="F39" i="1" s="1"/>
  <c r="E41" i="1"/>
  <c r="F34" i="1"/>
  <c r="D41" i="1"/>
  <c r="F42" i="1" s="1"/>
  <c r="B82" i="1"/>
  <c r="D82" i="1" s="1"/>
  <c r="D83" i="1" s="1"/>
  <c r="F84" i="1" s="1"/>
  <c r="E78" i="1"/>
  <c r="F78" i="1" s="1"/>
  <c r="E81" i="1"/>
  <c r="F81" i="1" s="1"/>
  <c r="E77" i="1"/>
  <c r="F77" i="1" s="1"/>
  <c r="E80" i="1"/>
  <c r="F80" i="1" s="1"/>
  <c r="E76" i="1"/>
  <c r="E79" i="1"/>
  <c r="F79" i="1" s="1"/>
  <c r="E74" i="1"/>
  <c r="F74" i="1" s="1"/>
  <c r="K21" i="2"/>
  <c r="F61" i="1" l="1"/>
  <c r="F41" i="1"/>
  <c r="E82" i="1"/>
  <c r="F82" i="1" s="1"/>
  <c r="F76" i="1"/>
  <c r="E83" i="1" l="1"/>
  <c r="F83" i="1"/>
  <c r="B19" i="1"/>
  <c r="D19" i="1" s="1"/>
  <c r="B18" i="1"/>
  <c r="D18" i="1" s="1"/>
  <c r="B17" i="1"/>
  <c r="D17" i="1" s="1"/>
  <c r="B16" i="1"/>
  <c r="D16" i="1" s="1"/>
  <c r="B15" i="1"/>
  <c r="D15" i="1" s="1"/>
  <c r="B14" i="1"/>
  <c r="D14" i="1" s="1"/>
  <c r="D12" i="1"/>
  <c r="B93" i="1" s="1"/>
  <c r="E12" i="1" l="1"/>
  <c r="F12" i="1" s="1"/>
  <c r="E17" i="1"/>
  <c r="F17" i="1" s="1"/>
  <c r="E14" i="1"/>
  <c r="E18" i="1"/>
  <c r="F18" i="1" s="1"/>
  <c r="E16" i="1"/>
  <c r="F16" i="1" s="1"/>
  <c r="E15" i="1"/>
  <c r="F15" i="1" s="1"/>
  <c r="E19" i="1"/>
  <c r="F19" i="1" s="1"/>
  <c r="B20" i="1"/>
  <c r="D20" i="1" s="1"/>
  <c r="D21" i="1" s="1"/>
  <c r="B92" i="1" s="1"/>
  <c r="F22" i="1" l="1"/>
  <c r="E20" i="1"/>
  <c r="F20" i="1" s="1"/>
  <c r="F14" i="1"/>
  <c r="F21" i="1" l="1"/>
  <c r="E21" i="1"/>
  <c r="B94" i="1"/>
  <c r="B95" i="1" s="1"/>
  <c r="B96" i="1" s="1"/>
  <c r="F96" i="1" l="1"/>
</calcChain>
</file>

<file path=xl/sharedStrings.xml><?xml version="1.0" encoding="utf-8"?>
<sst xmlns="http://schemas.openxmlformats.org/spreadsheetml/2006/main" count="117" uniqueCount="44">
  <si>
    <t>FORMULARZ CENOWY</t>
  </si>
  <si>
    <t>Podstawa</t>
  </si>
  <si>
    <t>Grupa taryfowa</t>
  </si>
  <si>
    <t>C11</t>
  </si>
  <si>
    <t>Ilość układów pomiarowo-rozliczeniowych</t>
  </si>
  <si>
    <t xml:space="preserve">Czas trwania umowy </t>
  </si>
  <si>
    <t>Moc umowna [kW]</t>
  </si>
  <si>
    <t>Zużycie w trakcie trwania umowy [MWh]</t>
  </si>
  <si>
    <t>Wyszczególnienie</t>
  </si>
  <si>
    <t>ilość [kWh/kW]</t>
  </si>
  <si>
    <t>cena jedn.</t>
  </si>
  <si>
    <t>wartość netto</t>
  </si>
  <si>
    <t>VAT</t>
  </si>
  <si>
    <t>wartość brutto</t>
  </si>
  <si>
    <t>cena energii elektrycznej w [zł/MWh]</t>
  </si>
  <si>
    <t>składnik zmienny stawki sieciowej - całodobowy [zł/kWh]</t>
  </si>
  <si>
    <t>opłata jakościowa [zł/kWh]</t>
  </si>
  <si>
    <t>opłata przejściowa [zł/kW/m-c]</t>
  </si>
  <si>
    <t>składnik stały stawki sieciowej [zł/kW/mc]</t>
  </si>
  <si>
    <t>opłata abonamentowa [zł/m-c]</t>
  </si>
  <si>
    <t>stawka opłaty OZE [zł/MWh]</t>
  </si>
  <si>
    <t>Razem dystrybucja</t>
  </si>
  <si>
    <t>C12a</t>
  </si>
  <si>
    <t>RAZEM PPE</t>
  </si>
  <si>
    <t>Razem netto dystrybucja</t>
  </si>
  <si>
    <t>Razem netto energia elektryczna</t>
  </si>
  <si>
    <t>Razem brutto</t>
  </si>
  <si>
    <t>Razem netto (dystrybucja+sprzedaż)</t>
  </si>
  <si>
    <t>opłata kogeneracyjna [zł/MWh]</t>
  </si>
  <si>
    <t>C21</t>
  </si>
  <si>
    <t>opłata zmienna sieciowa  [zł/kWh]</t>
  </si>
  <si>
    <t>b11</t>
  </si>
  <si>
    <t>c11</t>
  </si>
  <si>
    <t>c110</t>
  </si>
  <si>
    <t>c12a</t>
  </si>
  <si>
    <t>c12b</t>
  </si>
  <si>
    <t>c21</t>
  </si>
  <si>
    <t>1 rok</t>
  </si>
  <si>
    <t>2 miesiące</t>
  </si>
  <si>
    <t>moc</t>
  </si>
  <si>
    <t>ppe</t>
  </si>
  <si>
    <t>C12b</t>
  </si>
  <si>
    <t>RAZEM brutto (energia + dystrybucja) w ciągu 36 miesięcy dla szacunkowego zużycia</t>
  </si>
  <si>
    <t>Załacznik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</si>
</sst>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  <font>
      <sz val="11"/>
      <name val="Calibri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0" fontId="2" fillId="0" borderId="3" xfId="0" applyFont="1" applyBorder="1"/>
    <xf numFmtId="0" fontId="1" fillId="2" borderId="4" xfId="0" applyFont="1" applyFill="1" applyBorder="1"/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2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8" fontId="2" fillId="0" borderId="10" xfId="0" applyNumberFormat="1" applyFont="1" applyBorder="1"/>
    <xf numFmtId="8" fontId="2" fillId="0" borderId="2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0" xfId="0" applyNumberFormat="1" applyFont="1" applyBorder="1"/>
    <xf numFmtId="2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/>
    <xf numFmtId="8" fontId="2" fillId="0" borderId="14" xfId="0" applyNumberFormat="1" applyFont="1" applyBorder="1"/>
    <xf numFmtId="8" fontId="2" fillId="0" borderId="4" xfId="0" applyNumberFormat="1" applyFont="1" applyBorder="1"/>
    <xf numFmtId="0" fontId="3" fillId="0" borderId="5" xfId="0" applyFont="1" applyBorder="1" applyAlignment="1">
      <alignment vertical="center" wrapText="1"/>
    </xf>
    <xf numFmtId="8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8" fontId="3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Border="1"/>
    <xf numFmtId="8" fontId="2" fillId="0" borderId="0" xfId="0" applyNumberFormat="1" applyFont="1" applyBorder="1"/>
    <xf numFmtId="0" fontId="5" fillId="0" borderId="0" xfId="0" applyFont="1"/>
    <xf numFmtId="0" fontId="6" fillId="0" borderId="18" xfId="0" applyFont="1" applyFill="1" applyBorder="1"/>
    <xf numFmtId="0" fontId="6" fillId="0" borderId="10" xfId="0" applyFont="1" applyFill="1" applyBorder="1"/>
    <xf numFmtId="0" fontId="7" fillId="0" borderId="19" xfId="0" applyFont="1" applyBorder="1" applyAlignment="1">
      <alignment horizontal="right"/>
    </xf>
    <xf numFmtId="164" fontId="7" fillId="0" borderId="10" xfId="0" applyNumberFormat="1" applyFont="1" applyBorder="1"/>
    <xf numFmtId="0" fontId="7" fillId="0" borderId="19" xfId="0" applyFont="1" applyBorder="1"/>
    <xf numFmtId="0" fontId="7" fillId="0" borderId="2" xfId="0" applyFont="1" applyBorder="1"/>
    <xf numFmtId="0" fontId="6" fillId="0" borderId="5" xfId="0" applyFont="1" applyBorder="1"/>
    <xf numFmtId="2" fontId="6" fillId="0" borderId="15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64" fontId="8" fillId="0" borderId="15" xfId="0" applyNumberFormat="1" applyFont="1" applyBorder="1"/>
    <xf numFmtId="0" fontId="8" fillId="0" borderId="15" xfId="0" applyFont="1" applyBorder="1"/>
    <xf numFmtId="0" fontId="8" fillId="0" borderId="6" xfId="0" applyFont="1" applyBorder="1"/>
    <xf numFmtId="0" fontId="6" fillId="0" borderId="1" xfId="0" applyFont="1" applyBorder="1"/>
    <xf numFmtId="8" fontId="6" fillId="0" borderId="10" xfId="0" applyNumberFormat="1" applyFont="1" applyBorder="1"/>
    <xf numFmtId="0" fontId="8" fillId="0" borderId="20" xfId="0" applyFont="1" applyBorder="1" applyAlignment="1">
      <alignment horizontal="right"/>
    </xf>
    <xf numFmtId="164" fontId="8" fillId="0" borderId="10" xfId="0" applyNumberFormat="1" applyFont="1" applyBorder="1"/>
    <xf numFmtId="0" fontId="8" fillId="0" borderId="10" xfId="0" applyFont="1" applyBorder="1"/>
    <xf numFmtId="0" fontId="8" fillId="0" borderId="2" xfId="0" applyFont="1" applyBorder="1"/>
    <xf numFmtId="0" fontId="6" fillId="0" borderId="16" xfId="0" applyFont="1" applyBorder="1"/>
    <xf numFmtId="8" fontId="6" fillId="0" borderId="11" xfId="0" applyNumberFormat="1" applyFont="1" applyBorder="1"/>
    <xf numFmtId="0" fontId="8" fillId="0" borderId="21" xfId="0" applyFont="1" applyBorder="1" applyAlignment="1">
      <alignment horizontal="right"/>
    </xf>
    <xf numFmtId="164" fontId="8" fillId="0" borderId="11" xfId="0" applyNumberFormat="1" applyFont="1" applyBorder="1"/>
    <xf numFmtId="0" fontId="8" fillId="0" borderId="11" xfId="0" applyFont="1" applyBorder="1"/>
    <xf numFmtId="0" fontId="8" fillId="0" borderId="17" xfId="0" applyFont="1" applyBorder="1"/>
    <xf numFmtId="0" fontId="6" fillId="0" borderId="3" xfId="0" applyFont="1" applyBorder="1"/>
    <xf numFmtId="8" fontId="6" fillId="0" borderId="14" xfId="0" applyNumberFormat="1" applyFont="1" applyBorder="1"/>
    <xf numFmtId="0" fontId="8" fillId="0" borderId="22" xfId="0" applyFont="1" applyBorder="1" applyAlignment="1">
      <alignment horizontal="right"/>
    </xf>
    <xf numFmtId="164" fontId="8" fillId="0" borderId="14" xfId="0" applyNumberFormat="1" applyFont="1" applyBorder="1"/>
    <xf numFmtId="0" fontId="8" fillId="0" borderId="14" xfId="0" applyFont="1" applyBorder="1"/>
    <xf numFmtId="0" fontId="8" fillId="0" borderId="4" xfId="0" applyFont="1" applyBorder="1"/>
    <xf numFmtId="8" fontId="6" fillId="0" borderId="15" xfId="0" applyNumberFormat="1" applyFont="1" applyBorder="1"/>
    <xf numFmtId="0" fontId="8" fillId="0" borderId="23" xfId="0" applyFont="1" applyBorder="1" applyAlignment="1">
      <alignment horizontal="right"/>
    </xf>
    <xf numFmtId="8" fontId="6" fillId="0" borderId="6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11" xfId="0" applyNumberFormat="1" applyFont="1" applyBorder="1"/>
    <xf numFmtId="2" fontId="2" fillId="0" borderId="14" xfId="0" applyNumberFormat="1" applyFont="1" applyBorder="1"/>
    <xf numFmtId="0" fontId="9" fillId="0" borderId="0" xfId="0" applyFont="1" applyFill="1" applyBorder="1"/>
    <xf numFmtId="0" fontId="9" fillId="2" borderId="0" xfId="0" applyFont="1" applyFill="1" applyBorder="1"/>
    <xf numFmtId="0" fontId="9" fillId="0" borderId="14" xfId="0" applyFont="1" applyFill="1" applyBorder="1"/>
    <xf numFmtId="4" fontId="1" fillId="3" borderId="11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0" fillId="4" borderId="14" xfId="0" applyFill="1" applyBorder="1"/>
    <xf numFmtId="165" fontId="2" fillId="5" borderId="14" xfId="0" applyNumberFormat="1" applyFont="1" applyFill="1" applyBorder="1"/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workbookViewId="0">
      <selection activeCell="B8" sqref="B8"/>
    </sheetView>
  </sheetViews>
  <sheetFormatPr defaultRowHeight="15" x14ac:dyDescent="0.25"/>
  <cols>
    <col min="1" max="1" width="47.7109375" customWidth="1"/>
    <col min="2" max="2" width="19.28515625" customWidth="1"/>
    <col min="3" max="3" width="10.7109375" style="1" bestFit="1" customWidth="1"/>
    <col min="4" max="4" width="17.140625" style="2" customWidth="1"/>
    <col min="5" max="5" width="17.140625" customWidth="1"/>
    <col min="6" max="6" width="18.42578125" customWidth="1"/>
    <col min="8" max="8" width="12.140625" bestFit="1" customWidth="1"/>
    <col min="10" max="10" width="16.7109375" bestFit="1" customWidth="1"/>
    <col min="257" max="257" width="42.140625" customWidth="1"/>
    <col min="258" max="262" width="17.140625" customWidth="1"/>
    <col min="264" max="264" width="12.140625" bestFit="1" customWidth="1"/>
    <col min="513" max="513" width="42.140625" customWidth="1"/>
    <col min="514" max="518" width="17.140625" customWidth="1"/>
    <col min="520" max="520" width="12.140625" bestFit="1" customWidth="1"/>
    <col min="769" max="769" width="42.140625" customWidth="1"/>
    <col min="770" max="774" width="17.140625" customWidth="1"/>
    <col min="776" max="776" width="12.140625" bestFit="1" customWidth="1"/>
    <col min="1025" max="1025" width="42.140625" customWidth="1"/>
    <col min="1026" max="1030" width="17.140625" customWidth="1"/>
    <col min="1032" max="1032" width="12.140625" bestFit="1" customWidth="1"/>
    <col min="1281" max="1281" width="42.140625" customWidth="1"/>
    <col min="1282" max="1286" width="17.140625" customWidth="1"/>
    <col min="1288" max="1288" width="12.140625" bestFit="1" customWidth="1"/>
    <col min="1537" max="1537" width="42.140625" customWidth="1"/>
    <col min="1538" max="1542" width="17.140625" customWidth="1"/>
    <col min="1544" max="1544" width="12.140625" bestFit="1" customWidth="1"/>
    <col min="1793" max="1793" width="42.140625" customWidth="1"/>
    <col min="1794" max="1798" width="17.140625" customWidth="1"/>
    <col min="1800" max="1800" width="12.140625" bestFit="1" customWidth="1"/>
    <col min="2049" max="2049" width="42.140625" customWidth="1"/>
    <col min="2050" max="2054" width="17.140625" customWidth="1"/>
    <col min="2056" max="2056" width="12.140625" bestFit="1" customWidth="1"/>
    <col min="2305" max="2305" width="42.140625" customWidth="1"/>
    <col min="2306" max="2310" width="17.140625" customWidth="1"/>
    <col min="2312" max="2312" width="12.140625" bestFit="1" customWidth="1"/>
    <col min="2561" max="2561" width="42.140625" customWidth="1"/>
    <col min="2562" max="2566" width="17.140625" customWidth="1"/>
    <col min="2568" max="2568" width="12.140625" bestFit="1" customWidth="1"/>
    <col min="2817" max="2817" width="42.140625" customWidth="1"/>
    <col min="2818" max="2822" width="17.140625" customWidth="1"/>
    <col min="2824" max="2824" width="12.140625" bestFit="1" customWidth="1"/>
    <col min="3073" max="3073" width="42.140625" customWidth="1"/>
    <col min="3074" max="3078" width="17.140625" customWidth="1"/>
    <col min="3080" max="3080" width="12.140625" bestFit="1" customWidth="1"/>
    <col min="3329" max="3329" width="42.140625" customWidth="1"/>
    <col min="3330" max="3334" width="17.140625" customWidth="1"/>
    <col min="3336" max="3336" width="12.140625" bestFit="1" customWidth="1"/>
    <col min="3585" max="3585" width="42.140625" customWidth="1"/>
    <col min="3586" max="3590" width="17.140625" customWidth="1"/>
    <col min="3592" max="3592" width="12.140625" bestFit="1" customWidth="1"/>
    <col min="3841" max="3841" width="42.140625" customWidth="1"/>
    <col min="3842" max="3846" width="17.140625" customWidth="1"/>
    <col min="3848" max="3848" width="12.140625" bestFit="1" customWidth="1"/>
    <col min="4097" max="4097" width="42.140625" customWidth="1"/>
    <col min="4098" max="4102" width="17.140625" customWidth="1"/>
    <col min="4104" max="4104" width="12.140625" bestFit="1" customWidth="1"/>
    <col min="4353" max="4353" width="42.140625" customWidth="1"/>
    <col min="4354" max="4358" width="17.140625" customWidth="1"/>
    <col min="4360" max="4360" width="12.140625" bestFit="1" customWidth="1"/>
    <col min="4609" max="4609" width="42.140625" customWidth="1"/>
    <col min="4610" max="4614" width="17.140625" customWidth="1"/>
    <col min="4616" max="4616" width="12.140625" bestFit="1" customWidth="1"/>
    <col min="4865" max="4865" width="42.140625" customWidth="1"/>
    <col min="4866" max="4870" width="17.140625" customWidth="1"/>
    <col min="4872" max="4872" width="12.140625" bestFit="1" customWidth="1"/>
    <col min="5121" max="5121" width="42.140625" customWidth="1"/>
    <col min="5122" max="5126" width="17.140625" customWidth="1"/>
    <col min="5128" max="5128" width="12.140625" bestFit="1" customWidth="1"/>
    <col min="5377" max="5377" width="42.140625" customWidth="1"/>
    <col min="5378" max="5382" width="17.140625" customWidth="1"/>
    <col min="5384" max="5384" width="12.140625" bestFit="1" customWidth="1"/>
    <col min="5633" max="5633" width="42.140625" customWidth="1"/>
    <col min="5634" max="5638" width="17.140625" customWidth="1"/>
    <col min="5640" max="5640" width="12.140625" bestFit="1" customWidth="1"/>
    <col min="5889" max="5889" width="42.140625" customWidth="1"/>
    <col min="5890" max="5894" width="17.140625" customWidth="1"/>
    <col min="5896" max="5896" width="12.140625" bestFit="1" customWidth="1"/>
    <col min="6145" max="6145" width="42.140625" customWidth="1"/>
    <col min="6146" max="6150" width="17.140625" customWidth="1"/>
    <col min="6152" max="6152" width="12.140625" bestFit="1" customWidth="1"/>
    <col min="6401" max="6401" width="42.140625" customWidth="1"/>
    <col min="6402" max="6406" width="17.140625" customWidth="1"/>
    <col min="6408" max="6408" width="12.140625" bestFit="1" customWidth="1"/>
    <col min="6657" max="6657" width="42.140625" customWidth="1"/>
    <col min="6658" max="6662" width="17.140625" customWidth="1"/>
    <col min="6664" max="6664" width="12.140625" bestFit="1" customWidth="1"/>
    <col min="6913" max="6913" width="42.140625" customWidth="1"/>
    <col min="6914" max="6918" width="17.140625" customWidth="1"/>
    <col min="6920" max="6920" width="12.140625" bestFit="1" customWidth="1"/>
    <col min="7169" max="7169" width="42.140625" customWidth="1"/>
    <col min="7170" max="7174" width="17.140625" customWidth="1"/>
    <col min="7176" max="7176" width="12.140625" bestFit="1" customWidth="1"/>
    <col min="7425" max="7425" width="42.140625" customWidth="1"/>
    <col min="7426" max="7430" width="17.140625" customWidth="1"/>
    <col min="7432" max="7432" width="12.140625" bestFit="1" customWidth="1"/>
    <col min="7681" max="7681" width="42.140625" customWidth="1"/>
    <col min="7682" max="7686" width="17.140625" customWidth="1"/>
    <col min="7688" max="7688" width="12.140625" bestFit="1" customWidth="1"/>
    <col min="7937" max="7937" width="42.140625" customWidth="1"/>
    <col min="7938" max="7942" width="17.140625" customWidth="1"/>
    <col min="7944" max="7944" width="12.140625" bestFit="1" customWidth="1"/>
    <col min="8193" max="8193" width="42.140625" customWidth="1"/>
    <col min="8194" max="8198" width="17.140625" customWidth="1"/>
    <col min="8200" max="8200" width="12.140625" bestFit="1" customWidth="1"/>
    <col min="8449" max="8449" width="42.140625" customWidth="1"/>
    <col min="8450" max="8454" width="17.140625" customWidth="1"/>
    <col min="8456" max="8456" width="12.140625" bestFit="1" customWidth="1"/>
    <col min="8705" max="8705" width="42.140625" customWidth="1"/>
    <col min="8706" max="8710" width="17.140625" customWidth="1"/>
    <col min="8712" max="8712" width="12.140625" bestFit="1" customWidth="1"/>
    <col min="8961" max="8961" width="42.140625" customWidth="1"/>
    <col min="8962" max="8966" width="17.140625" customWidth="1"/>
    <col min="8968" max="8968" width="12.140625" bestFit="1" customWidth="1"/>
    <col min="9217" max="9217" width="42.140625" customWidth="1"/>
    <col min="9218" max="9222" width="17.140625" customWidth="1"/>
    <col min="9224" max="9224" width="12.140625" bestFit="1" customWidth="1"/>
    <col min="9473" max="9473" width="42.140625" customWidth="1"/>
    <col min="9474" max="9478" width="17.140625" customWidth="1"/>
    <col min="9480" max="9480" width="12.140625" bestFit="1" customWidth="1"/>
    <col min="9729" max="9729" width="42.140625" customWidth="1"/>
    <col min="9730" max="9734" width="17.140625" customWidth="1"/>
    <col min="9736" max="9736" width="12.140625" bestFit="1" customWidth="1"/>
    <col min="9985" max="9985" width="42.140625" customWidth="1"/>
    <col min="9986" max="9990" width="17.140625" customWidth="1"/>
    <col min="9992" max="9992" width="12.140625" bestFit="1" customWidth="1"/>
    <col min="10241" max="10241" width="42.140625" customWidth="1"/>
    <col min="10242" max="10246" width="17.140625" customWidth="1"/>
    <col min="10248" max="10248" width="12.140625" bestFit="1" customWidth="1"/>
    <col min="10497" max="10497" width="42.140625" customWidth="1"/>
    <col min="10498" max="10502" width="17.140625" customWidth="1"/>
    <col min="10504" max="10504" width="12.140625" bestFit="1" customWidth="1"/>
    <col min="10753" max="10753" width="42.140625" customWidth="1"/>
    <col min="10754" max="10758" width="17.140625" customWidth="1"/>
    <col min="10760" max="10760" width="12.140625" bestFit="1" customWidth="1"/>
    <col min="11009" max="11009" width="42.140625" customWidth="1"/>
    <col min="11010" max="11014" width="17.140625" customWidth="1"/>
    <col min="11016" max="11016" width="12.140625" bestFit="1" customWidth="1"/>
    <col min="11265" max="11265" width="42.140625" customWidth="1"/>
    <col min="11266" max="11270" width="17.140625" customWidth="1"/>
    <col min="11272" max="11272" width="12.140625" bestFit="1" customWidth="1"/>
    <col min="11521" max="11521" width="42.140625" customWidth="1"/>
    <col min="11522" max="11526" width="17.140625" customWidth="1"/>
    <col min="11528" max="11528" width="12.140625" bestFit="1" customWidth="1"/>
    <col min="11777" max="11777" width="42.140625" customWidth="1"/>
    <col min="11778" max="11782" width="17.140625" customWidth="1"/>
    <col min="11784" max="11784" width="12.140625" bestFit="1" customWidth="1"/>
    <col min="12033" max="12033" width="42.140625" customWidth="1"/>
    <col min="12034" max="12038" width="17.140625" customWidth="1"/>
    <col min="12040" max="12040" width="12.140625" bestFit="1" customWidth="1"/>
    <col min="12289" max="12289" width="42.140625" customWidth="1"/>
    <col min="12290" max="12294" width="17.140625" customWidth="1"/>
    <col min="12296" max="12296" width="12.140625" bestFit="1" customWidth="1"/>
    <col min="12545" max="12545" width="42.140625" customWidth="1"/>
    <col min="12546" max="12550" width="17.140625" customWidth="1"/>
    <col min="12552" max="12552" width="12.140625" bestFit="1" customWidth="1"/>
    <col min="12801" max="12801" width="42.140625" customWidth="1"/>
    <col min="12802" max="12806" width="17.140625" customWidth="1"/>
    <col min="12808" max="12808" width="12.140625" bestFit="1" customWidth="1"/>
    <col min="13057" max="13057" width="42.140625" customWidth="1"/>
    <col min="13058" max="13062" width="17.140625" customWidth="1"/>
    <col min="13064" max="13064" width="12.140625" bestFit="1" customWidth="1"/>
    <col min="13313" max="13313" width="42.140625" customWidth="1"/>
    <col min="13314" max="13318" width="17.140625" customWidth="1"/>
    <col min="13320" max="13320" width="12.140625" bestFit="1" customWidth="1"/>
    <col min="13569" max="13569" width="42.140625" customWidth="1"/>
    <col min="13570" max="13574" width="17.140625" customWidth="1"/>
    <col min="13576" max="13576" width="12.140625" bestFit="1" customWidth="1"/>
    <col min="13825" max="13825" width="42.140625" customWidth="1"/>
    <col min="13826" max="13830" width="17.140625" customWidth="1"/>
    <col min="13832" max="13832" width="12.140625" bestFit="1" customWidth="1"/>
    <col min="14081" max="14081" width="42.140625" customWidth="1"/>
    <col min="14082" max="14086" width="17.140625" customWidth="1"/>
    <col min="14088" max="14088" width="12.140625" bestFit="1" customWidth="1"/>
    <col min="14337" max="14337" width="42.140625" customWidth="1"/>
    <col min="14338" max="14342" width="17.140625" customWidth="1"/>
    <col min="14344" max="14344" width="12.140625" bestFit="1" customWidth="1"/>
    <col min="14593" max="14593" width="42.140625" customWidth="1"/>
    <col min="14594" max="14598" width="17.140625" customWidth="1"/>
    <col min="14600" max="14600" width="12.140625" bestFit="1" customWidth="1"/>
    <col min="14849" max="14849" width="42.140625" customWidth="1"/>
    <col min="14850" max="14854" width="17.140625" customWidth="1"/>
    <col min="14856" max="14856" width="12.140625" bestFit="1" customWidth="1"/>
    <col min="15105" max="15105" width="42.140625" customWidth="1"/>
    <col min="15106" max="15110" width="17.140625" customWidth="1"/>
    <col min="15112" max="15112" width="12.140625" bestFit="1" customWidth="1"/>
    <col min="15361" max="15361" width="42.140625" customWidth="1"/>
    <col min="15362" max="15366" width="17.140625" customWidth="1"/>
    <col min="15368" max="15368" width="12.140625" bestFit="1" customWidth="1"/>
    <col min="15617" max="15617" width="42.140625" customWidth="1"/>
    <col min="15618" max="15622" width="17.140625" customWidth="1"/>
    <col min="15624" max="15624" width="12.140625" bestFit="1" customWidth="1"/>
    <col min="15873" max="15873" width="42.140625" customWidth="1"/>
    <col min="15874" max="15878" width="17.140625" customWidth="1"/>
    <col min="15880" max="15880" width="12.140625" bestFit="1" customWidth="1"/>
    <col min="16129" max="16129" width="42.140625" customWidth="1"/>
    <col min="16130" max="16134" width="17.140625" customWidth="1"/>
    <col min="16136" max="16136" width="12.140625" bestFit="1" customWidth="1"/>
  </cols>
  <sheetData>
    <row r="1" spans="1:6" x14ac:dyDescent="0.25">
      <c r="E1" s="89" t="s">
        <v>43</v>
      </c>
    </row>
    <row r="2" spans="1:6" x14ac:dyDescent="0.25">
      <c r="A2" s="3" t="s">
        <v>0</v>
      </c>
      <c r="C2" s="4"/>
      <c r="D2" s="5"/>
      <c r="E2" s="6"/>
      <c r="F2" s="6"/>
    </row>
    <row r="3" spans="1:6" ht="15.75" thickBot="1" x14ac:dyDescent="0.3">
      <c r="A3" s="6"/>
      <c r="B3" s="6"/>
      <c r="C3" s="4"/>
      <c r="D3" s="5"/>
      <c r="E3" s="6"/>
      <c r="F3" s="6"/>
    </row>
    <row r="4" spans="1:6" x14ac:dyDescent="0.25">
      <c r="A4" s="7" t="s">
        <v>1</v>
      </c>
      <c r="B4" s="8"/>
      <c r="C4" s="9"/>
      <c r="D4" s="10"/>
      <c r="E4" s="11"/>
      <c r="F4" s="12"/>
    </row>
    <row r="5" spans="1:6" x14ac:dyDescent="0.25">
      <c r="A5" s="13" t="s">
        <v>2</v>
      </c>
      <c r="B5" s="14" t="s">
        <v>3</v>
      </c>
      <c r="C5" s="9"/>
      <c r="D5" s="10"/>
      <c r="E5" s="11"/>
      <c r="F5" s="12"/>
    </row>
    <row r="6" spans="1:6" x14ac:dyDescent="0.25">
      <c r="A6" s="13" t="s">
        <v>4</v>
      </c>
      <c r="B6" s="86">
        <v>35</v>
      </c>
      <c r="C6" s="9"/>
      <c r="D6" s="10"/>
      <c r="E6" s="11"/>
      <c r="F6" s="12"/>
    </row>
    <row r="7" spans="1:6" x14ac:dyDescent="0.25">
      <c r="A7" s="13" t="s">
        <v>5</v>
      </c>
      <c r="B7" s="86">
        <v>36</v>
      </c>
      <c r="C7" s="9"/>
      <c r="D7" s="10"/>
      <c r="E7" s="11"/>
      <c r="F7" s="12"/>
    </row>
    <row r="8" spans="1:6" x14ac:dyDescent="0.25">
      <c r="A8" s="13" t="s">
        <v>6</v>
      </c>
      <c r="B8" s="86"/>
      <c r="C8" s="9"/>
      <c r="D8" s="10"/>
      <c r="E8" s="11"/>
      <c r="F8" s="12"/>
    </row>
    <row r="9" spans="1:6" ht="15.75" thickBot="1" x14ac:dyDescent="0.3">
      <c r="A9" s="15" t="s">
        <v>7</v>
      </c>
      <c r="B9" s="87">
        <v>1345.6</v>
      </c>
      <c r="C9" s="9"/>
      <c r="D9" s="10"/>
      <c r="E9" s="11"/>
      <c r="F9" s="12"/>
    </row>
    <row r="10" spans="1:6" ht="15.75" thickBot="1" x14ac:dyDescent="0.3">
      <c r="A10" s="16"/>
      <c r="B10" s="12"/>
      <c r="C10" s="9"/>
      <c r="D10" s="10"/>
      <c r="E10" s="11"/>
      <c r="F10" s="12"/>
    </row>
    <row r="11" spans="1:6" ht="15.75" thickBot="1" x14ac:dyDescent="0.3">
      <c r="A11" s="17" t="s">
        <v>8</v>
      </c>
      <c r="B11" s="18" t="s">
        <v>9</v>
      </c>
      <c r="C11" s="18" t="s">
        <v>10</v>
      </c>
      <c r="D11" s="19" t="s">
        <v>11</v>
      </c>
      <c r="E11" s="18" t="s">
        <v>12</v>
      </c>
      <c r="F11" s="20" t="s">
        <v>13</v>
      </c>
    </row>
    <row r="12" spans="1:6" x14ac:dyDescent="0.25">
      <c r="A12" s="21" t="s">
        <v>14</v>
      </c>
      <c r="B12" s="22">
        <v>1345600</v>
      </c>
      <c r="C12" s="85"/>
      <c r="D12" s="23">
        <f>ROUND(B12*C12,2)</f>
        <v>0</v>
      </c>
      <c r="E12" s="24">
        <f>ROUND(D12*23/100,2)</f>
        <v>0</v>
      </c>
      <c r="F12" s="25">
        <f t="shared" ref="F12" si="0">D12+E12</f>
        <v>0</v>
      </c>
    </row>
    <row r="13" spans="1:6" ht="15.75" thickBot="1" x14ac:dyDescent="0.3">
      <c r="A13" s="26"/>
      <c r="B13" s="6"/>
      <c r="C13" s="4"/>
      <c r="D13" s="5"/>
      <c r="E13" s="6"/>
      <c r="F13" s="27"/>
    </row>
    <row r="14" spans="1:6" x14ac:dyDescent="0.25">
      <c r="A14" s="21" t="s">
        <v>15</v>
      </c>
      <c r="B14" s="22">
        <f>B9*1000</f>
        <v>1345600</v>
      </c>
      <c r="C14" s="78">
        <v>0.15160000000000001</v>
      </c>
      <c r="D14" s="28">
        <f t="shared" ref="D14:D19" si="1">ROUND(B14*C14,2)</f>
        <v>203992.95999999999</v>
      </c>
      <c r="E14" s="24">
        <f t="shared" ref="E14:E20" si="2">ROUND(D14*23/100,2)</f>
        <v>46918.38</v>
      </c>
      <c r="F14" s="25">
        <f t="shared" ref="F14:F20" si="3">D14+E14</f>
        <v>250911.34</v>
      </c>
    </row>
    <row r="15" spans="1:6" x14ac:dyDescent="0.25">
      <c r="A15" s="13" t="s">
        <v>16</v>
      </c>
      <c r="B15" s="29">
        <f>B9*1000</f>
        <v>1345600</v>
      </c>
      <c r="C15" s="79">
        <v>1.3299999999999999E-2</v>
      </c>
      <c r="D15" s="31">
        <f t="shared" si="1"/>
        <v>17896.48</v>
      </c>
      <c r="E15" s="32">
        <f t="shared" si="2"/>
        <v>4116.1899999999996</v>
      </c>
      <c r="F15" s="33">
        <f t="shared" si="3"/>
        <v>22012.67</v>
      </c>
    </row>
    <row r="16" spans="1:6" x14ac:dyDescent="0.25">
      <c r="A16" s="13" t="s">
        <v>17</v>
      </c>
      <c r="B16" s="30">
        <f>B8*B7</f>
        <v>0</v>
      </c>
      <c r="C16" s="79">
        <v>0.08</v>
      </c>
      <c r="D16" s="31">
        <f t="shared" si="1"/>
        <v>0</v>
      </c>
      <c r="E16" s="32">
        <f t="shared" si="2"/>
        <v>0</v>
      </c>
      <c r="F16" s="33">
        <f t="shared" si="3"/>
        <v>0</v>
      </c>
    </row>
    <row r="17" spans="1:10" x14ac:dyDescent="0.25">
      <c r="A17" s="13" t="s">
        <v>18</v>
      </c>
      <c r="B17" s="30">
        <f>B8*B7</f>
        <v>0</v>
      </c>
      <c r="C17" s="79">
        <v>4.03</v>
      </c>
      <c r="D17" s="31">
        <f t="shared" si="1"/>
        <v>0</v>
      </c>
      <c r="E17" s="32">
        <f t="shared" si="2"/>
        <v>0</v>
      </c>
      <c r="F17" s="33">
        <f t="shared" si="3"/>
        <v>0</v>
      </c>
    </row>
    <row r="18" spans="1:10" x14ac:dyDescent="0.25">
      <c r="A18" s="13" t="s">
        <v>19</v>
      </c>
      <c r="B18" s="30">
        <f>B6*B7</f>
        <v>1260</v>
      </c>
      <c r="C18" s="79">
        <v>1.92</v>
      </c>
      <c r="D18" s="31">
        <f t="shared" si="1"/>
        <v>2419.1999999999998</v>
      </c>
      <c r="E18" s="32">
        <f t="shared" si="2"/>
        <v>556.41999999999996</v>
      </c>
      <c r="F18" s="33">
        <f t="shared" si="3"/>
        <v>2975.62</v>
      </c>
    </row>
    <row r="19" spans="1:10" x14ac:dyDescent="0.25">
      <c r="A19" s="13" t="s">
        <v>20</v>
      </c>
      <c r="B19" s="29">
        <f>B9</f>
        <v>1345.6</v>
      </c>
      <c r="C19" s="79">
        <v>0</v>
      </c>
      <c r="D19" s="31">
        <f t="shared" si="1"/>
        <v>0</v>
      </c>
      <c r="E19" s="32">
        <f t="shared" si="2"/>
        <v>0</v>
      </c>
      <c r="F19" s="33">
        <f t="shared" si="3"/>
        <v>0</v>
      </c>
    </row>
    <row r="20" spans="1:10" x14ac:dyDescent="0.25">
      <c r="A20" s="13" t="s">
        <v>28</v>
      </c>
      <c r="B20" s="29">
        <f>B19</f>
        <v>1345.6</v>
      </c>
      <c r="C20" s="88">
        <v>1.39</v>
      </c>
      <c r="D20" s="31">
        <f>ROUND(B20*C20,2)</f>
        <v>1870.38</v>
      </c>
      <c r="E20" s="32">
        <f t="shared" si="2"/>
        <v>430.19</v>
      </c>
      <c r="F20" s="33">
        <f t="shared" si="3"/>
        <v>2300.5700000000002</v>
      </c>
    </row>
    <row r="21" spans="1:10" x14ac:dyDescent="0.25">
      <c r="A21" s="13" t="s">
        <v>21</v>
      </c>
      <c r="B21" s="81"/>
      <c r="C21" s="80"/>
      <c r="D21" s="31">
        <f>SUM(D14:D20)</f>
        <v>226179.02000000002</v>
      </c>
      <c r="E21" s="32">
        <f>SUM(E14:E20)</f>
        <v>52021.18</v>
      </c>
      <c r="F21" s="33">
        <f>SUM(F14:F20)</f>
        <v>278200.2</v>
      </c>
    </row>
    <row r="22" spans="1:10" s="40" customFormat="1" ht="27" customHeight="1" thickBot="1" x14ac:dyDescent="0.3">
      <c r="A22" s="34" t="s">
        <v>42</v>
      </c>
      <c r="B22" s="35"/>
      <c r="C22" s="36"/>
      <c r="D22" s="37"/>
      <c r="E22" s="38"/>
      <c r="F22" s="39">
        <f>ROUND((D21+D12)*1.23,2)</f>
        <v>278200.19</v>
      </c>
      <c r="J22" s="41"/>
    </row>
    <row r="23" spans="1:10" ht="15.75" thickBot="1" x14ac:dyDescent="0.3"/>
    <row r="24" spans="1:10" x14ac:dyDescent="0.25">
      <c r="A24" s="7" t="s">
        <v>1</v>
      </c>
      <c r="B24" s="8"/>
      <c r="C24" s="9"/>
      <c r="D24" s="10"/>
      <c r="E24" s="11"/>
      <c r="F24" s="12"/>
    </row>
    <row r="25" spans="1:10" x14ac:dyDescent="0.25">
      <c r="A25" s="13" t="s">
        <v>2</v>
      </c>
      <c r="B25" s="14" t="s">
        <v>22</v>
      </c>
      <c r="C25" s="9"/>
      <c r="D25" s="10"/>
      <c r="E25" s="11"/>
      <c r="F25" s="12"/>
    </row>
    <row r="26" spans="1:10" x14ac:dyDescent="0.25">
      <c r="A26" s="13" t="s">
        <v>4</v>
      </c>
      <c r="B26" s="86">
        <v>3</v>
      </c>
      <c r="C26" s="9"/>
      <c r="D26" s="10"/>
      <c r="E26" s="11"/>
      <c r="F26" s="12"/>
    </row>
    <row r="27" spans="1:10" x14ac:dyDescent="0.25">
      <c r="A27" s="13" t="s">
        <v>5</v>
      </c>
      <c r="B27" s="86">
        <v>36</v>
      </c>
      <c r="C27" s="9"/>
      <c r="D27" s="10"/>
      <c r="E27" s="11"/>
      <c r="F27" s="12"/>
    </row>
    <row r="28" spans="1:10" x14ac:dyDescent="0.25">
      <c r="A28" s="13" t="s">
        <v>6</v>
      </c>
      <c r="B28" s="86"/>
      <c r="C28" s="9"/>
      <c r="D28" s="10"/>
      <c r="E28" s="11"/>
      <c r="F28" s="12"/>
    </row>
    <row r="29" spans="1:10" ht="15.75" thickBot="1" x14ac:dyDescent="0.3">
      <c r="A29" s="15" t="s">
        <v>7</v>
      </c>
      <c r="B29" s="87">
        <v>156.19999999999999</v>
      </c>
      <c r="C29" s="9"/>
      <c r="D29" s="10"/>
      <c r="E29" s="11"/>
      <c r="F29" s="12"/>
    </row>
    <row r="30" spans="1:10" ht="15.75" thickBot="1" x14ac:dyDescent="0.3">
      <c r="A30" s="16"/>
      <c r="B30" s="12"/>
      <c r="C30" s="9"/>
      <c r="D30" s="10"/>
      <c r="E30" s="11"/>
      <c r="F30" s="12"/>
    </row>
    <row r="31" spans="1:10" ht="15.75" thickBot="1" x14ac:dyDescent="0.3">
      <c r="A31" s="17" t="s">
        <v>8</v>
      </c>
      <c r="B31" s="18" t="s">
        <v>9</v>
      </c>
      <c r="C31" s="18" t="s">
        <v>10</v>
      </c>
      <c r="D31" s="19" t="s">
        <v>11</v>
      </c>
      <c r="E31" s="18" t="s">
        <v>12</v>
      </c>
      <c r="F31" s="20" t="s">
        <v>13</v>
      </c>
    </row>
    <row r="32" spans="1:10" x14ac:dyDescent="0.25">
      <c r="A32" s="21" t="s">
        <v>14</v>
      </c>
      <c r="B32" s="22">
        <v>156200</v>
      </c>
      <c r="C32" s="85"/>
      <c r="D32" s="23">
        <f>ROUND(B32*C32,2)</f>
        <v>0</v>
      </c>
      <c r="E32" s="24">
        <f>ROUND(D32*23/100,2)</f>
        <v>0</v>
      </c>
      <c r="F32" s="25">
        <f t="shared" ref="F32" si="4">D32+E32</f>
        <v>0</v>
      </c>
    </row>
    <row r="33" spans="1:10" ht="15.75" thickBot="1" x14ac:dyDescent="0.3">
      <c r="A33" s="26"/>
      <c r="B33" s="6"/>
      <c r="C33" s="4"/>
      <c r="D33" s="5"/>
      <c r="E33" s="6"/>
      <c r="F33" s="27"/>
    </row>
    <row r="34" spans="1:10" x14ac:dyDescent="0.25">
      <c r="A34" s="21" t="s">
        <v>15</v>
      </c>
      <c r="B34" s="22">
        <f>B29*1000</f>
        <v>156200</v>
      </c>
      <c r="C34" s="78">
        <v>0.12839999999999999</v>
      </c>
      <c r="D34" s="28">
        <f t="shared" ref="D34:D39" si="5">ROUND(B34*C34,2)</f>
        <v>20056.080000000002</v>
      </c>
      <c r="E34" s="24">
        <f t="shared" ref="E34:E40" si="6">ROUND(D34*23/100,2)</f>
        <v>4612.8999999999996</v>
      </c>
      <c r="F34" s="25">
        <f t="shared" ref="F34:F40" si="7">D34+E34</f>
        <v>24668.980000000003</v>
      </c>
    </row>
    <row r="35" spans="1:10" x14ac:dyDescent="0.25">
      <c r="A35" s="13" t="s">
        <v>16</v>
      </c>
      <c r="B35" s="29">
        <f>B29*1000</f>
        <v>156200</v>
      </c>
      <c r="C35" s="79">
        <v>1.3299999999999999E-2</v>
      </c>
      <c r="D35" s="31">
        <f t="shared" si="5"/>
        <v>2077.46</v>
      </c>
      <c r="E35" s="32">
        <f t="shared" si="6"/>
        <v>477.82</v>
      </c>
      <c r="F35" s="33">
        <f t="shared" si="7"/>
        <v>2555.2800000000002</v>
      </c>
    </row>
    <row r="36" spans="1:10" x14ac:dyDescent="0.25">
      <c r="A36" s="13" t="s">
        <v>17</v>
      </c>
      <c r="B36" s="30">
        <f>B28*B27</f>
        <v>0</v>
      </c>
      <c r="C36" s="79">
        <v>0.08</v>
      </c>
      <c r="D36" s="31">
        <f t="shared" si="5"/>
        <v>0</v>
      </c>
      <c r="E36" s="32">
        <f t="shared" si="6"/>
        <v>0</v>
      </c>
      <c r="F36" s="33">
        <f t="shared" si="7"/>
        <v>0</v>
      </c>
    </row>
    <row r="37" spans="1:10" x14ac:dyDescent="0.25">
      <c r="A37" s="13" t="s">
        <v>18</v>
      </c>
      <c r="B37" s="30">
        <f>B28*B27</f>
        <v>0</v>
      </c>
      <c r="C37" s="79">
        <v>4.03</v>
      </c>
      <c r="D37" s="31">
        <f t="shared" si="5"/>
        <v>0</v>
      </c>
      <c r="E37" s="32">
        <f t="shared" si="6"/>
        <v>0</v>
      </c>
      <c r="F37" s="33">
        <f t="shared" si="7"/>
        <v>0</v>
      </c>
    </row>
    <row r="38" spans="1:10" x14ac:dyDescent="0.25">
      <c r="A38" s="13" t="s">
        <v>19</v>
      </c>
      <c r="B38" s="30">
        <f>B26*B27</f>
        <v>108</v>
      </c>
      <c r="C38" s="79">
        <v>1.92</v>
      </c>
      <c r="D38" s="31">
        <f t="shared" si="5"/>
        <v>207.36</v>
      </c>
      <c r="E38" s="32">
        <f t="shared" si="6"/>
        <v>47.69</v>
      </c>
      <c r="F38" s="33">
        <f t="shared" si="7"/>
        <v>255.05</v>
      </c>
    </row>
    <row r="39" spans="1:10" x14ac:dyDescent="0.25">
      <c r="A39" s="13" t="s">
        <v>20</v>
      </c>
      <c r="B39" s="29">
        <f>B29</f>
        <v>156.19999999999999</v>
      </c>
      <c r="C39" s="79">
        <v>0</v>
      </c>
      <c r="D39" s="31">
        <f t="shared" si="5"/>
        <v>0</v>
      </c>
      <c r="E39" s="32">
        <f t="shared" si="6"/>
        <v>0</v>
      </c>
      <c r="F39" s="33">
        <f t="shared" si="7"/>
        <v>0</v>
      </c>
    </row>
    <row r="40" spans="1:10" x14ac:dyDescent="0.25">
      <c r="A40" s="13" t="s">
        <v>28</v>
      </c>
      <c r="B40" s="29">
        <f>B39</f>
        <v>156.19999999999999</v>
      </c>
      <c r="C40" s="88">
        <v>1.39</v>
      </c>
      <c r="D40" s="31">
        <f>ROUND(B40*C40,2)</f>
        <v>217.12</v>
      </c>
      <c r="E40" s="32">
        <f t="shared" si="6"/>
        <v>49.94</v>
      </c>
      <c r="F40" s="33">
        <f t="shared" si="7"/>
        <v>267.06</v>
      </c>
    </row>
    <row r="41" spans="1:10" x14ac:dyDescent="0.25">
      <c r="A41" s="13" t="s">
        <v>21</v>
      </c>
      <c r="B41" s="81"/>
      <c r="C41" s="80"/>
      <c r="D41" s="31">
        <f>SUM(D34:D40)</f>
        <v>22558.02</v>
      </c>
      <c r="E41" s="32">
        <f>SUM(E34:E40)</f>
        <v>5188.3499999999985</v>
      </c>
      <c r="F41" s="33">
        <f>SUM(F34:F40)</f>
        <v>27746.370000000003</v>
      </c>
    </row>
    <row r="42" spans="1:10" s="40" customFormat="1" ht="27" customHeight="1" thickBot="1" x14ac:dyDescent="0.3">
      <c r="A42" s="34" t="s">
        <v>42</v>
      </c>
      <c r="B42" s="35"/>
      <c r="C42" s="36"/>
      <c r="D42" s="37"/>
      <c r="E42" s="38"/>
      <c r="F42" s="39">
        <f>ROUND((D41+D32)*1.23,2)</f>
        <v>27746.36</v>
      </c>
      <c r="J42" s="41"/>
    </row>
    <row r="43" spans="1:10" ht="15.75" thickBot="1" x14ac:dyDescent="0.3">
      <c r="A43" s="16"/>
      <c r="B43" s="12"/>
      <c r="C43" s="9"/>
      <c r="D43" s="10"/>
      <c r="E43" s="11"/>
      <c r="F43" s="12"/>
    </row>
    <row r="44" spans="1:10" x14ac:dyDescent="0.25">
      <c r="A44" s="7" t="s">
        <v>1</v>
      </c>
      <c r="B44" s="8"/>
      <c r="C44" s="9"/>
      <c r="D44" s="10"/>
      <c r="E44" s="11"/>
      <c r="F44" s="12"/>
    </row>
    <row r="45" spans="1:10" x14ac:dyDescent="0.25">
      <c r="A45" s="13" t="s">
        <v>2</v>
      </c>
      <c r="B45" s="14" t="s">
        <v>41</v>
      </c>
      <c r="C45" s="9"/>
      <c r="D45" s="10"/>
      <c r="E45" s="11"/>
      <c r="F45" s="12"/>
    </row>
    <row r="46" spans="1:10" x14ac:dyDescent="0.25">
      <c r="A46" s="13" t="s">
        <v>4</v>
      </c>
      <c r="B46" s="86">
        <v>35</v>
      </c>
      <c r="C46" s="9"/>
      <c r="D46" s="10"/>
      <c r="E46" s="11"/>
      <c r="F46" s="12"/>
    </row>
    <row r="47" spans="1:10" x14ac:dyDescent="0.25">
      <c r="A47" s="13" t="s">
        <v>5</v>
      </c>
      <c r="B47" s="86">
        <v>36</v>
      </c>
      <c r="C47" s="9"/>
      <c r="D47" s="10"/>
      <c r="E47" s="11"/>
      <c r="F47" s="12"/>
    </row>
    <row r="48" spans="1:10" x14ac:dyDescent="0.25">
      <c r="A48" s="13" t="s">
        <v>6</v>
      </c>
      <c r="B48" s="86"/>
      <c r="C48" s="9"/>
      <c r="D48" s="10"/>
      <c r="E48" s="11"/>
      <c r="F48" s="12"/>
    </row>
    <row r="49" spans="1:10" ht="15.75" thickBot="1" x14ac:dyDescent="0.3">
      <c r="A49" s="15" t="s">
        <v>7</v>
      </c>
      <c r="B49" s="87">
        <v>2154.4</v>
      </c>
      <c r="C49" s="9"/>
      <c r="D49" s="10"/>
      <c r="E49" s="11"/>
      <c r="F49" s="12"/>
    </row>
    <row r="50" spans="1:10" ht="15.75" thickBot="1" x14ac:dyDescent="0.3">
      <c r="A50" s="16"/>
      <c r="B50" s="12"/>
      <c r="C50" s="9"/>
      <c r="D50" s="10"/>
      <c r="E50" s="11"/>
      <c r="F50" s="12"/>
    </row>
    <row r="51" spans="1:10" ht="15.75" thickBot="1" x14ac:dyDescent="0.3">
      <c r="A51" s="17" t="s">
        <v>8</v>
      </c>
      <c r="B51" s="18" t="s">
        <v>9</v>
      </c>
      <c r="C51" s="18" t="s">
        <v>10</v>
      </c>
      <c r="D51" s="19" t="s">
        <v>11</v>
      </c>
      <c r="E51" s="18" t="s">
        <v>12</v>
      </c>
      <c r="F51" s="20" t="s">
        <v>13</v>
      </c>
    </row>
    <row r="52" spans="1:10" x14ac:dyDescent="0.25">
      <c r="A52" s="21" t="s">
        <v>14</v>
      </c>
      <c r="B52" s="22">
        <v>2154400</v>
      </c>
      <c r="C52" s="85"/>
      <c r="D52" s="23">
        <f>ROUND(B52*C52,2)</f>
        <v>0</v>
      </c>
      <c r="E52" s="24">
        <f>ROUND(D52*23/100,2)</f>
        <v>0</v>
      </c>
      <c r="F52" s="25">
        <f t="shared" ref="F52" si="8">D52+E52</f>
        <v>0</v>
      </c>
    </row>
    <row r="53" spans="1:10" ht="15.75" thickBot="1" x14ac:dyDescent="0.3">
      <c r="A53" s="26"/>
      <c r="B53" s="6"/>
      <c r="C53" s="4"/>
      <c r="D53" s="5"/>
      <c r="E53" s="6"/>
      <c r="F53" s="27"/>
    </row>
    <row r="54" spans="1:10" x14ac:dyDescent="0.25">
      <c r="A54" s="21" t="s">
        <v>15</v>
      </c>
      <c r="B54" s="22">
        <f>B49*1000</f>
        <v>2154400</v>
      </c>
      <c r="C54" s="78">
        <v>0.12839999999999999</v>
      </c>
      <c r="D54" s="28">
        <f t="shared" ref="D54:D59" si="9">ROUND(B54*C54,2)</f>
        <v>276624.96000000002</v>
      </c>
      <c r="E54" s="24">
        <f t="shared" ref="E54:E60" si="10">ROUND(D54*23/100,2)</f>
        <v>63623.74</v>
      </c>
      <c r="F54" s="25">
        <f t="shared" ref="F54:F60" si="11">D54+E54</f>
        <v>340248.7</v>
      </c>
    </row>
    <row r="55" spans="1:10" x14ac:dyDescent="0.25">
      <c r="A55" s="13" t="s">
        <v>16</v>
      </c>
      <c r="B55" s="29">
        <f>B49*1000</f>
        <v>2154400</v>
      </c>
      <c r="C55" s="79">
        <v>1.3299999999999999E-2</v>
      </c>
      <c r="D55" s="31">
        <f t="shared" si="9"/>
        <v>28653.52</v>
      </c>
      <c r="E55" s="32">
        <f t="shared" si="10"/>
        <v>6590.31</v>
      </c>
      <c r="F55" s="33">
        <f t="shared" si="11"/>
        <v>35243.83</v>
      </c>
    </row>
    <row r="56" spans="1:10" x14ac:dyDescent="0.25">
      <c r="A56" s="13" t="s">
        <v>17</v>
      </c>
      <c r="B56" s="30">
        <f>B48*B47</f>
        <v>0</v>
      </c>
      <c r="C56" s="79">
        <v>0.08</v>
      </c>
      <c r="D56" s="31">
        <f t="shared" si="9"/>
        <v>0</v>
      </c>
      <c r="E56" s="32">
        <f t="shared" si="10"/>
        <v>0</v>
      </c>
      <c r="F56" s="33">
        <f t="shared" si="11"/>
        <v>0</v>
      </c>
    </row>
    <row r="57" spans="1:10" x14ac:dyDescent="0.25">
      <c r="A57" s="13" t="s">
        <v>18</v>
      </c>
      <c r="B57" s="30">
        <f>B48*B47</f>
        <v>0</v>
      </c>
      <c r="C57" s="79">
        <v>4.03</v>
      </c>
      <c r="D57" s="31">
        <f t="shared" si="9"/>
        <v>0</v>
      </c>
      <c r="E57" s="32">
        <f t="shared" si="10"/>
        <v>0</v>
      </c>
      <c r="F57" s="33">
        <f t="shared" si="11"/>
        <v>0</v>
      </c>
    </row>
    <row r="58" spans="1:10" x14ac:dyDescent="0.25">
      <c r="A58" s="13" t="s">
        <v>19</v>
      </c>
      <c r="B58" s="30">
        <f>B46*B47</f>
        <v>1260</v>
      </c>
      <c r="C58" s="79">
        <v>1.92</v>
      </c>
      <c r="D58" s="31">
        <f t="shared" si="9"/>
        <v>2419.1999999999998</v>
      </c>
      <c r="E58" s="32">
        <f t="shared" si="10"/>
        <v>556.41999999999996</v>
      </c>
      <c r="F58" s="33">
        <f t="shared" si="11"/>
        <v>2975.62</v>
      </c>
    </row>
    <row r="59" spans="1:10" x14ac:dyDescent="0.25">
      <c r="A59" s="13" t="s">
        <v>20</v>
      </c>
      <c r="B59" s="29">
        <f>B49</f>
        <v>2154.4</v>
      </c>
      <c r="C59" s="79">
        <v>0</v>
      </c>
      <c r="D59" s="31">
        <f t="shared" si="9"/>
        <v>0</v>
      </c>
      <c r="E59" s="32">
        <f t="shared" si="10"/>
        <v>0</v>
      </c>
      <c r="F59" s="33">
        <f t="shared" si="11"/>
        <v>0</v>
      </c>
    </row>
    <row r="60" spans="1:10" x14ac:dyDescent="0.25">
      <c r="A60" s="13" t="s">
        <v>28</v>
      </c>
      <c r="B60" s="29">
        <f>B59</f>
        <v>2154.4</v>
      </c>
      <c r="C60" s="88">
        <v>1.39</v>
      </c>
      <c r="D60" s="31">
        <f>ROUND(B60*C60,2)</f>
        <v>2994.62</v>
      </c>
      <c r="E60" s="32">
        <f t="shared" si="10"/>
        <v>688.76</v>
      </c>
      <c r="F60" s="33">
        <f t="shared" si="11"/>
        <v>3683.38</v>
      </c>
    </row>
    <row r="61" spans="1:10" x14ac:dyDescent="0.25">
      <c r="A61" s="13" t="s">
        <v>21</v>
      </c>
      <c r="B61" s="81"/>
      <c r="C61" s="80"/>
      <c r="D61" s="31">
        <f>SUM(D54:D60)</f>
        <v>310692.30000000005</v>
      </c>
      <c r="E61" s="32">
        <f>SUM(E54:E60)</f>
        <v>71459.23</v>
      </c>
      <c r="F61" s="33">
        <f>SUM(F54:F60)</f>
        <v>382151.53</v>
      </c>
    </row>
    <row r="62" spans="1:10" s="40" customFormat="1" ht="27" customHeight="1" thickBot="1" x14ac:dyDescent="0.3">
      <c r="A62" s="34" t="s">
        <v>42</v>
      </c>
      <c r="B62" s="35"/>
      <c r="C62" s="36"/>
      <c r="D62" s="37"/>
      <c r="E62" s="38"/>
      <c r="F62" s="39">
        <f>ROUND((D61+D52)*1.23,2)</f>
        <v>382151.53</v>
      </c>
      <c r="J62" s="41"/>
    </row>
    <row r="63" spans="1:10" x14ac:dyDescent="0.25">
      <c r="A63" s="16"/>
      <c r="B63" s="12"/>
      <c r="C63" s="9"/>
      <c r="D63" s="10"/>
      <c r="E63" s="11"/>
      <c r="F63" s="12"/>
    </row>
    <row r="64" spans="1:10" x14ac:dyDescent="0.25">
      <c r="A64" s="16"/>
      <c r="B64" s="12"/>
      <c r="C64" s="9"/>
      <c r="D64" s="10"/>
      <c r="E64" s="11"/>
      <c r="F64" s="12"/>
    </row>
    <row r="65" spans="1:6" ht="12.75" customHeight="1" thickBot="1" x14ac:dyDescent="0.3"/>
    <row r="66" spans="1:6" x14ac:dyDescent="0.25">
      <c r="A66" s="7" t="s">
        <v>1</v>
      </c>
      <c r="B66" s="8"/>
      <c r="C66" s="4"/>
      <c r="D66" s="42"/>
      <c r="E66" s="43"/>
      <c r="F66" s="43"/>
    </row>
    <row r="67" spans="1:6" x14ac:dyDescent="0.25">
      <c r="A67" s="13" t="s">
        <v>2</v>
      </c>
      <c r="B67" s="14" t="s">
        <v>29</v>
      </c>
      <c r="C67" s="4"/>
      <c r="D67" s="42"/>
      <c r="E67" s="43"/>
      <c r="F67" s="43"/>
    </row>
    <row r="68" spans="1:6" x14ac:dyDescent="0.25">
      <c r="A68" s="13" t="s">
        <v>4</v>
      </c>
      <c r="B68" s="86">
        <v>4</v>
      </c>
      <c r="C68" s="4"/>
      <c r="D68" s="42"/>
      <c r="E68" s="43"/>
      <c r="F68" s="43"/>
    </row>
    <row r="69" spans="1:6" x14ac:dyDescent="0.25">
      <c r="A69" s="13" t="s">
        <v>5</v>
      </c>
      <c r="B69" s="86">
        <v>36</v>
      </c>
      <c r="C69" s="4"/>
      <c r="D69" s="42"/>
      <c r="E69" s="43"/>
      <c r="F69" s="43"/>
    </row>
    <row r="70" spans="1:6" x14ac:dyDescent="0.25">
      <c r="A70" s="13" t="s">
        <v>6</v>
      </c>
      <c r="B70" s="86"/>
      <c r="C70" s="4"/>
      <c r="D70" s="42"/>
      <c r="E70" s="43"/>
      <c r="F70" s="43"/>
    </row>
    <row r="71" spans="1:6" x14ac:dyDescent="0.25">
      <c r="A71" s="13" t="s">
        <v>7</v>
      </c>
      <c r="B71" s="86">
        <v>666.6</v>
      </c>
      <c r="C71" s="4"/>
      <c r="D71" s="42"/>
      <c r="E71" s="43"/>
      <c r="F71" s="43"/>
    </row>
    <row r="72" spans="1:6" ht="15.75" thickBot="1" x14ac:dyDescent="0.3"/>
    <row r="73" spans="1:6" s="44" customFormat="1" ht="15.75" thickBot="1" x14ac:dyDescent="0.3">
      <c r="A73" s="17" t="s">
        <v>8</v>
      </c>
      <c r="B73" s="18" t="s">
        <v>9</v>
      </c>
      <c r="C73" s="18" t="s">
        <v>10</v>
      </c>
      <c r="D73" s="19" t="s">
        <v>11</v>
      </c>
      <c r="E73" s="18" t="s">
        <v>12</v>
      </c>
      <c r="F73" s="20" t="s">
        <v>13</v>
      </c>
    </row>
    <row r="74" spans="1:6" x14ac:dyDescent="0.25">
      <c r="A74" s="21" t="s">
        <v>14</v>
      </c>
      <c r="B74" s="22">
        <v>666600</v>
      </c>
      <c r="C74" s="85"/>
      <c r="D74" s="23">
        <f>ROUND(B74*C74,2)</f>
        <v>0</v>
      </c>
      <c r="E74" s="24">
        <f>ROUND(D74*23/100,2)</f>
        <v>0</v>
      </c>
      <c r="F74" s="25">
        <f t="shared" ref="F74" si="12">D74+E74</f>
        <v>0</v>
      </c>
    </row>
    <row r="75" spans="1:6" ht="15.75" thickBot="1" x14ac:dyDescent="0.3">
      <c r="A75" s="26"/>
      <c r="B75" s="6"/>
      <c r="C75" s="4"/>
      <c r="D75" s="5"/>
      <c r="E75" s="6"/>
      <c r="F75" s="27"/>
    </row>
    <row r="76" spans="1:6" x14ac:dyDescent="0.25">
      <c r="A76" s="21" t="s">
        <v>30</v>
      </c>
      <c r="B76" s="22">
        <f>B71*1000</f>
        <v>666600</v>
      </c>
      <c r="C76" s="78">
        <v>9.9599999999999994E-2</v>
      </c>
      <c r="D76" s="28">
        <f t="shared" ref="D76:D81" si="13">ROUND(B76*C76,2)</f>
        <v>66393.36</v>
      </c>
      <c r="E76" s="24">
        <f t="shared" ref="E76:E82" si="14">ROUND(D76*23/100,2)</f>
        <v>15270.47</v>
      </c>
      <c r="F76" s="25">
        <f t="shared" ref="F76:F82" si="15">D76+E76</f>
        <v>81663.83</v>
      </c>
    </row>
    <row r="77" spans="1:6" x14ac:dyDescent="0.25">
      <c r="A77" s="13" t="s">
        <v>16</v>
      </c>
      <c r="B77" s="29">
        <f>B71*1000</f>
        <v>666600</v>
      </c>
      <c r="C77" s="79">
        <v>1.3299999999999999E-2</v>
      </c>
      <c r="D77" s="31">
        <f t="shared" si="13"/>
        <v>8865.7800000000007</v>
      </c>
      <c r="E77" s="32">
        <f t="shared" si="14"/>
        <v>2039.13</v>
      </c>
      <c r="F77" s="33">
        <f t="shared" si="15"/>
        <v>10904.91</v>
      </c>
    </row>
    <row r="78" spans="1:6" x14ac:dyDescent="0.25">
      <c r="A78" s="13" t="s">
        <v>17</v>
      </c>
      <c r="B78" s="30">
        <f>B70*B69</f>
        <v>0</v>
      </c>
      <c r="C78" s="79">
        <v>0.08</v>
      </c>
      <c r="D78" s="31">
        <f t="shared" si="13"/>
        <v>0</v>
      </c>
      <c r="E78" s="32">
        <f t="shared" si="14"/>
        <v>0</v>
      </c>
      <c r="F78" s="33">
        <f t="shared" si="15"/>
        <v>0</v>
      </c>
    </row>
    <row r="79" spans="1:6" x14ac:dyDescent="0.25">
      <c r="A79" s="13" t="s">
        <v>18</v>
      </c>
      <c r="B79" s="30">
        <f>B70*B69</f>
        <v>0</v>
      </c>
      <c r="C79" s="79">
        <v>13.41</v>
      </c>
      <c r="D79" s="31">
        <f t="shared" si="13"/>
        <v>0</v>
      </c>
      <c r="E79" s="32">
        <f t="shared" si="14"/>
        <v>0</v>
      </c>
      <c r="F79" s="33">
        <f t="shared" si="15"/>
        <v>0</v>
      </c>
    </row>
    <row r="80" spans="1:6" x14ac:dyDescent="0.25">
      <c r="A80" s="13" t="s">
        <v>19</v>
      </c>
      <c r="B80" s="30">
        <f>B68*B69</f>
        <v>144</v>
      </c>
      <c r="C80" s="79">
        <v>10</v>
      </c>
      <c r="D80" s="31">
        <f t="shared" si="13"/>
        <v>1440</v>
      </c>
      <c r="E80" s="32">
        <f t="shared" si="14"/>
        <v>331.2</v>
      </c>
      <c r="F80" s="33">
        <f t="shared" si="15"/>
        <v>1771.2</v>
      </c>
    </row>
    <row r="81" spans="1:6" x14ac:dyDescent="0.25">
      <c r="A81" s="13" t="s">
        <v>20</v>
      </c>
      <c r="B81" s="29">
        <f>B71</f>
        <v>666.6</v>
      </c>
      <c r="C81" s="79">
        <v>0</v>
      </c>
      <c r="D81" s="31">
        <f t="shared" si="13"/>
        <v>0</v>
      </c>
      <c r="E81" s="32">
        <f t="shared" si="14"/>
        <v>0</v>
      </c>
      <c r="F81" s="33">
        <f t="shared" si="15"/>
        <v>0</v>
      </c>
    </row>
    <row r="82" spans="1:6" x14ac:dyDescent="0.25">
      <c r="A82" s="13" t="s">
        <v>28</v>
      </c>
      <c r="B82" s="29">
        <f>B81</f>
        <v>666.6</v>
      </c>
      <c r="C82" s="88">
        <v>1.39</v>
      </c>
      <c r="D82" s="31">
        <f>ROUND(B82*C82,2)</f>
        <v>926.57</v>
      </c>
      <c r="E82" s="32">
        <f t="shared" si="14"/>
        <v>213.11</v>
      </c>
      <c r="F82" s="33">
        <f t="shared" si="15"/>
        <v>1139.68</v>
      </c>
    </row>
    <row r="83" spans="1:6" x14ac:dyDescent="0.25">
      <c r="A83" s="13" t="s">
        <v>21</v>
      </c>
      <c r="B83" s="81"/>
      <c r="C83" s="80"/>
      <c r="D83" s="31">
        <f>SUM(D76:D82)</f>
        <v>77625.710000000006</v>
      </c>
      <c r="E83" s="32">
        <f>SUM(E76:E82)</f>
        <v>17853.91</v>
      </c>
      <c r="F83" s="33">
        <f>SUM(F76:F82)</f>
        <v>95479.62</v>
      </c>
    </row>
    <row r="84" spans="1:6" ht="23.25" thickBot="1" x14ac:dyDescent="0.3">
      <c r="A84" s="34" t="s">
        <v>42</v>
      </c>
      <c r="B84" s="35"/>
      <c r="C84" s="36"/>
      <c r="D84" s="37"/>
      <c r="E84" s="38"/>
      <c r="F84" s="39">
        <f>ROUND((D83+D74)*1.23,2)</f>
        <v>95479.62</v>
      </c>
    </row>
    <row r="88" spans="1:6" ht="1.5" customHeight="1" thickBot="1" x14ac:dyDescent="0.3"/>
    <row r="89" spans="1:6" ht="15.75" hidden="1" thickBot="1" x14ac:dyDescent="0.3"/>
    <row r="90" spans="1:6" x14ac:dyDescent="0.25">
      <c r="A90" s="45" t="s">
        <v>23</v>
      </c>
      <c r="B90" s="46">
        <f>B6+B26+B46+B68</f>
        <v>77</v>
      </c>
      <c r="C90" s="47"/>
      <c r="D90" s="48"/>
      <c r="E90" s="49"/>
      <c r="F90" s="50"/>
    </row>
    <row r="91" spans="1:6" ht="15.75" thickBot="1" x14ac:dyDescent="0.3">
      <c r="A91" s="51" t="s">
        <v>7</v>
      </c>
      <c r="B91" s="52">
        <f>B9+B29+B49+B71</f>
        <v>4322.8</v>
      </c>
      <c r="C91" s="53"/>
      <c r="D91" s="54"/>
      <c r="E91" s="55"/>
      <c r="F91" s="56"/>
    </row>
    <row r="92" spans="1:6" x14ac:dyDescent="0.25">
      <c r="A92" s="57" t="s">
        <v>24</v>
      </c>
      <c r="B92" s="58">
        <f>D21+D41+D61+D83</f>
        <v>637055.05000000005</v>
      </c>
      <c r="C92" s="59"/>
      <c r="D92" s="60"/>
      <c r="E92" s="61"/>
      <c r="F92" s="62"/>
    </row>
    <row r="93" spans="1:6" x14ac:dyDescent="0.25">
      <c r="A93" s="63" t="s">
        <v>25</v>
      </c>
      <c r="B93" s="64">
        <f>D12+D32+D52+D74</f>
        <v>0</v>
      </c>
      <c r="C93" s="65"/>
      <c r="D93" s="66"/>
      <c r="E93" s="67"/>
      <c r="F93" s="68"/>
    </row>
    <row r="94" spans="1:6" x14ac:dyDescent="0.25">
      <c r="A94" s="63" t="s">
        <v>27</v>
      </c>
      <c r="B94" s="64">
        <f>B92+B93</f>
        <v>637055.05000000005</v>
      </c>
      <c r="C94" s="65"/>
      <c r="D94" s="66"/>
      <c r="E94" s="67"/>
      <c r="F94" s="68"/>
    </row>
    <row r="95" spans="1:6" x14ac:dyDescent="0.25">
      <c r="A95" s="69" t="s">
        <v>12</v>
      </c>
      <c r="B95" s="70">
        <f>ROUND(B94*0.23,2)</f>
        <v>146522.66</v>
      </c>
      <c r="C95" s="71"/>
      <c r="D95" s="72"/>
      <c r="E95" s="73"/>
      <c r="F95" s="74"/>
    </row>
    <row r="96" spans="1:6" ht="15.75" thickBot="1" x14ac:dyDescent="0.3">
      <c r="A96" s="51" t="s">
        <v>26</v>
      </c>
      <c r="B96" s="75">
        <f>B94+B95</f>
        <v>783577.71000000008</v>
      </c>
      <c r="C96" s="76"/>
      <c r="D96" s="54"/>
      <c r="E96" s="55"/>
      <c r="F96" s="77">
        <f>B96</f>
        <v>783577.71000000008</v>
      </c>
    </row>
  </sheetData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workbookViewId="0">
      <selection activeCell="C20" sqref="C20"/>
    </sheetView>
  </sheetViews>
  <sheetFormatPr defaultRowHeight="15" x14ac:dyDescent="0.25"/>
  <cols>
    <col min="1" max="16384" width="9.140625" style="82"/>
  </cols>
  <sheetData>
    <row r="3" spans="1:12" x14ac:dyDescent="0.25">
      <c r="A3" s="82" t="s">
        <v>31</v>
      </c>
      <c r="C3" s="82">
        <v>1</v>
      </c>
      <c r="D3" s="82">
        <v>5.2599879999999999</v>
      </c>
    </row>
    <row r="4" spans="1:12" x14ac:dyDescent="0.25">
      <c r="A4" s="82" t="s">
        <v>32</v>
      </c>
      <c r="C4" s="82">
        <v>36</v>
      </c>
      <c r="D4" s="82">
        <v>85.505078999999967</v>
      </c>
      <c r="H4" s="82">
        <v>1</v>
      </c>
      <c r="I4" s="82">
        <v>6.97</v>
      </c>
      <c r="K4" s="82">
        <v>2</v>
      </c>
      <c r="L4" s="82">
        <v>13.267348999999998</v>
      </c>
    </row>
    <row r="5" spans="1:12" x14ac:dyDescent="0.25">
      <c r="A5" s="82" t="s">
        <v>33</v>
      </c>
      <c r="C5" s="82">
        <v>44</v>
      </c>
      <c r="D5" s="82">
        <v>259.49026799999962</v>
      </c>
    </row>
    <row r="6" spans="1:12" x14ac:dyDescent="0.25">
      <c r="A6" s="82" t="s">
        <v>34</v>
      </c>
      <c r="C6" s="82">
        <v>13</v>
      </c>
      <c r="D6" s="82">
        <v>15.859761999999998</v>
      </c>
      <c r="E6" s="82">
        <v>40.133435999999996</v>
      </c>
    </row>
    <row r="7" spans="1:12" x14ac:dyDescent="0.25">
      <c r="A7" s="82" t="s">
        <v>35</v>
      </c>
      <c r="C7" s="82">
        <v>5</v>
      </c>
      <c r="D7" s="82">
        <v>24.096767999999997</v>
      </c>
      <c r="E7" s="82">
        <v>17.885041999999995</v>
      </c>
    </row>
    <row r="8" spans="1:12" x14ac:dyDescent="0.25">
      <c r="A8" s="82" t="s">
        <v>36</v>
      </c>
      <c r="C8" s="82">
        <v>2</v>
      </c>
      <c r="D8" s="82">
        <v>65.03097600000001</v>
      </c>
    </row>
    <row r="13" spans="1:12" x14ac:dyDescent="0.25">
      <c r="G13" s="82" t="s">
        <v>37</v>
      </c>
      <c r="K13" s="82" t="s">
        <v>38</v>
      </c>
    </row>
    <row r="14" spans="1:12" x14ac:dyDescent="0.25">
      <c r="B14" s="82" t="s">
        <v>39</v>
      </c>
      <c r="C14" s="82" t="s">
        <v>40</v>
      </c>
    </row>
    <row r="15" spans="1:12" x14ac:dyDescent="0.25">
      <c r="A15" s="82" t="s">
        <v>31</v>
      </c>
      <c r="B15" s="82">
        <v>9</v>
      </c>
      <c r="C15" s="83">
        <v>1</v>
      </c>
      <c r="D15" s="82">
        <v>5.2599879999999999</v>
      </c>
      <c r="G15" s="84">
        <f>ROUND(D15,1)</f>
        <v>5.3</v>
      </c>
      <c r="H15" s="84">
        <f>ROUND(E15,1)</f>
        <v>0</v>
      </c>
      <c r="K15" s="84">
        <f>ROUND(G15/12*2,1)</f>
        <v>0.9</v>
      </c>
      <c r="L15" s="84">
        <f>ROUND(H15/12*2,1)</f>
        <v>0</v>
      </c>
    </row>
    <row r="16" spans="1:12" x14ac:dyDescent="0.25">
      <c r="A16" s="82" t="s">
        <v>32</v>
      </c>
      <c r="B16" s="82">
        <v>359</v>
      </c>
      <c r="C16" s="83">
        <v>35</v>
      </c>
      <c r="D16" s="82">
        <f>D4+I4+L4</f>
        <v>105.74242799999996</v>
      </c>
      <c r="G16" s="84">
        <f t="shared" ref="G16:H20" si="0">ROUND(D16,1)</f>
        <v>105.7</v>
      </c>
      <c r="H16" s="84">
        <f t="shared" si="0"/>
        <v>0</v>
      </c>
      <c r="K16" s="84">
        <f t="shared" ref="K16:L20" si="1">ROUND(G16/12*2,1)</f>
        <v>17.600000000000001</v>
      </c>
      <c r="L16" s="84">
        <f t="shared" si="1"/>
        <v>0</v>
      </c>
    </row>
    <row r="17" spans="1:13" x14ac:dyDescent="0.25">
      <c r="A17" s="82" t="s">
        <v>33</v>
      </c>
      <c r="B17" s="82">
        <v>194</v>
      </c>
      <c r="C17" s="83">
        <v>44</v>
      </c>
      <c r="D17" s="82">
        <v>259.49026799999962</v>
      </c>
      <c r="G17" s="84">
        <f t="shared" si="0"/>
        <v>259.5</v>
      </c>
      <c r="H17" s="84">
        <f t="shared" si="0"/>
        <v>0</v>
      </c>
      <c r="K17" s="84">
        <f t="shared" si="1"/>
        <v>43.3</v>
      </c>
      <c r="L17" s="84">
        <f t="shared" si="1"/>
        <v>0</v>
      </c>
    </row>
    <row r="18" spans="1:13" x14ac:dyDescent="0.25">
      <c r="A18" s="82" t="s">
        <v>34</v>
      </c>
      <c r="B18" s="82">
        <v>22</v>
      </c>
      <c r="C18" s="83">
        <v>1</v>
      </c>
      <c r="D18" s="82">
        <v>9.0767739999999986</v>
      </c>
      <c r="E18" s="82">
        <v>24.969448000000003</v>
      </c>
      <c r="G18" s="84">
        <f t="shared" si="0"/>
        <v>9.1</v>
      </c>
      <c r="H18" s="84">
        <f t="shared" si="0"/>
        <v>25</v>
      </c>
      <c r="K18" s="84">
        <f t="shared" si="1"/>
        <v>1.5</v>
      </c>
      <c r="L18" s="84">
        <f t="shared" si="1"/>
        <v>4.2</v>
      </c>
      <c r="M18" s="82">
        <f>SUM(K18:L18)</f>
        <v>5.7</v>
      </c>
    </row>
    <row r="19" spans="1:13" x14ac:dyDescent="0.25">
      <c r="A19" s="82" t="s">
        <v>35</v>
      </c>
      <c r="B19" s="82">
        <v>52</v>
      </c>
      <c r="C19" s="83">
        <v>5</v>
      </c>
      <c r="D19" s="82">
        <v>24.096767999999997</v>
      </c>
      <c r="E19" s="82">
        <v>17.885041999999995</v>
      </c>
      <c r="G19" s="84">
        <f t="shared" si="0"/>
        <v>24.1</v>
      </c>
      <c r="H19" s="84">
        <f t="shared" si="0"/>
        <v>17.899999999999999</v>
      </c>
      <c r="K19" s="84">
        <f t="shared" si="1"/>
        <v>4</v>
      </c>
      <c r="L19" s="84">
        <f t="shared" si="1"/>
        <v>3</v>
      </c>
      <c r="M19" s="82">
        <f>SUM(K19:L19)</f>
        <v>7</v>
      </c>
    </row>
    <row r="20" spans="1:13" x14ac:dyDescent="0.25">
      <c r="A20" s="82" t="s">
        <v>36</v>
      </c>
      <c r="B20" s="82">
        <v>132</v>
      </c>
      <c r="C20" s="83">
        <v>2</v>
      </c>
      <c r="D20" s="82">
        <v>65.03097600000001</v>
      </c>
      <c r="G20" s="84">
        <f t="shared" si="0"/>
        <v>65</v>
      </c>
      <c r="H20" s="84">
        <f t="shared" si="0"/>
        <v>0</v>
      </c>
      <c r="K20" s="84">
        <f t="shared" si="1"/>
        <v>10.8</v>
      </c>
      <c r="L20" s="84">
        <f t="shared" si="1"/>
        <v>0</v>
      </c>
    </row>
    <row r="21" spans="1:13" x14ac:dyDescent="0.25">
      <c r="C21" s="82">
        <f>SUM(C15:C20)</f>
        <v>88</v>
      </c>
      <c r="D21" s="82">
        <f>SUM(D15:E20)</f>
        <v>511.5516919999996</v>
      </c>
      <c r="G21" s="84">
        <f>SUM(G15:H20)</f>
        <v>511.6</v>
      </c>
      <c r="H21" s="84"/>
      <c r="K21" s="84">
        <f>SUM(K15:L20)</f>
        <v>85.3</v>
      </c>
      <c r="L21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MPK</dc:creator>
  <cp:lastModifiedBy>zamowienia</cp:lastModifiedBy>
  <cp:lastPrinted>2019-11-27T15:54:47Z</cp:lastPrinted>
  <dcterms:created xsi:type="dcterms:W3CDTF">2017-06-23T08:28:50Z</dcterms:created>
  <dcterms:modified xsi:type="dcterms:W3CDTF">2020-03-04T08:32:29Z</dcterms:modified>
</cp:coreProperties>
</file>