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<sst xmlns="http://schemas.openxmlformats.org/spreadsheetml/2006/main" count="187" uniqueCount="103">
  <si>
    <t>Wydatki</t>
  </si>
  <si>
    <t>majątkowe</t>
  </si>
  <si>
    <t>Dział</t>
  </si>
  <si>
    <t>Rozdział</t>
  </si>
  <si>
    <t>Wynagrodzenia</t>
  </si>
  <si>
    <t>Dotacje</t>
  </si>
  <si>
    <t>długu</t>
  </si>
  <si>
    <t>Pozostała działalność</t>
  </si>
  <si>
    <t>Drogi publiczne gminne</t>
  </si>
  <si>
    <t>Ochotnicze straże pożarne</t>
  </si>
  <si>
    <t>Opracowania geodezyjne i kartograf.</t>
  </si>
  <si>
    <t>Gospodarka gruntami i nieruchom.</t>
  </si>
  <si>
    <t>Szkoły podstawowe</t>
  </si>
  <si>
    <t>Gimnazja</t>
  </si>
  <si>
    <t>Dowożenie uczniów do szkół</t>
  </si>
  <si>
    <t>Biblioteki</t>
  </si>
  <si>
    <t>Przeciwdziałanie alkoholizmowi</t>
  </si>
  <si>
    <t>Dodatki mieszkaniowe</t>
  </si>
  <si>
    <t>Urzędy wojewódzkie</t>
  </si>
  <si>
    <t>Komisje poborowe</t>
  </si>
  <si>
    <t>Komendy powiatowe Policji</t>
  </si>
  <si>
    <t>Rezerwy ogólne i celowe</t>
  </si>
  <si>
    <t>O10</t>
  </si>
  <si>
    <t>Plany zagospodarowania przestrzennego</t>
  </si>
  <si>
    <t>Rady gmin</t>
  </si>
  <si>
    <t>Urzędy gmin</t>
  </si>
  <si>
    <t>Obrona  cywilna</t>
  </si>
  <si>
    <t>Straż Miejska</t>
  </si>
  <si>
    <t>Zasiłki i pomoc w naturze oraz składki....</t>
  </si>
  <si>
    <t>Ośrodki pomocy społecznej</t>
  </si>
  <si>
    <t>Usługi opiekuńcze i spec.usł.opiek.</t>
  </si>
  <si>
    <t>Świetlice szkolne</t>
  </si>
  <si>
    <t>Oczyszczanie miast i wsi</t>
  </si>
  <si>
    <t>Utrzymanie zieleni w miastach i gminach</t>
  </si>
  <si>
    <t>Oświetlenie ulic,placów i dróg</t>
  </si>
  <si>
    <t>Domy i ośr.kultury,świetlice i kluby</t>
  </si>
  <si>
    <t>O1030</t>
  </si>
  <si>
    <t>Izby Rolnicze</t>
  </si>
  <si>
    <t xml:space="preserve">Przedszkola </t>
  </si>
  <si>
    <t>Dokształcanie i doskonalenie nauczycieli</t>
  </si>
  <si>
    <t>Nazwa podziałki klasyfikacji</t>
  </si>
  <si>
    <t>budżetowej</t>
  </si>
  <si>
    <t>z tego:</t>
  </si>
  <si>
    <t>wynagrodzeń</t>
  </si>
  <si>
    <t>na obsługę</t>
  </si>
  <si>
    <t>i gwarancji</t>
  </si>
  <si>
    <t>ROLNICTWO  I  ŁOWIECTWO</t>
  </si>
  <si>
    <t>TRANSPORT  I ŁĄCZNOŚĆ</t>
  </si>
  <si>
    <t xml:space="preserve">TURYSTYKA  </t>
  </si>
  <si>
    <t>GOSPODARKA  MIESZKANIOWA</t>
  </si>
  <si>
    <t>DZIAŁALNOŚĆ  USŁUGOWA</t>
  </si>
  <si>
    <t>ADMINISTRACJA PUBLICZNA</t>
  </si>
  <si>
    <t xml:space="preserve">URZĘDY NACZELNYCH ORGANÓW </t>
  </si>
  <si>
    <t xml:space="preserve">WŁADZY PAŃSTWOWEJ,KONTROLI </t>
  </si>
  <si>
    <t>I OCHRONY PRAWA ORAZ SĄDOWN.</t>
  </si>
  <si>
    <t xml:space="preserve">BEZPIECZEŃSTWO PUBLICZNE </t>
  </si>
  <si>
    <t xml:space="preserve"> </t>
  </si>
  <si>
    <t>I OCHRONA PRZECIWPOŻAROWA</t>
  </si>
  <si>
    <t>OBSŁUGA DŁUGU PUBLICZNEGO</t>
  </si>
  <si>
    <t>Obsługa pap.wart.kredyt.i pożyczek jst</t>
  </si>
  <si>
    <t xml:space="preserve">RÓŻNE  ROZLICZENIA </t>
  </si>
  <si>
    <t>OŚWIATA I WYCHOWANIE</t>
  </si>
  <si>
    <t>OCHRONA  ZDROWIA</t>
  </si>
  <si>
    <t>Składki na ubezpieczenie zdrowotne.........</t>
  </si>
  <si>
    <t>EDUKACYJNA OPIEKA WYCHOWAW.</t>
  </si>
  <si>
    <t xml:space="preserve">GOSPODARKA KOMUNALNA </t>
  </si>
  <si>
    <t>I OCHRONA ŚRODOWISKA</t>
  </si>
  <si>
    <t>NARODOWEGO</t>
  </si>
  <si>
    <t>KULTURA  FIZYCZNA  I  SPORT</t>
  </si>
  <si>
    <t>Razem:</t>
  </si>
  <si>
    <t>w zł</t>
  </si>
  <si>
    <t>KULTURA I OCHRONA DZIEDZICTWA</t>
  </si>
  <si>
    <t>Rady Miejskiej w Międzyzdrojach</t>
  </si>
  <si>
    <t>POMOC SPOŁECZNA</t>
  </si>
  <si>
    <t>Zakłady gospodarki komunalnej</t>
  </si>
  <si>
    <t>Urzędy naczel. organ.władzy państwowej,</t>
  </si>
  <si>
    <t xml:space="preserve">kontroli i ochrony prawa </t>
  </si>
  <si>
    <t>w tym:</t>
  </si>
  <si>
    <t xml:space="preserve">poręczeń </t>
  </si>
  <si>
    <t>Kolonie i obozy oraz inne formy ......</t>
  </si>
  <si>
    <t>Pomoc materiałna dla uczniów</t>
  </si>
  <si>
    <t>Oddziały przdszkolne w szkołach podst.</t>
  </si>
  <si>
    <t>Zwalczanie narkomanii</t>
  </si>
  <si>
    <t>oraz skł.na ub.emert.i rent.z ubezp.społ.</t>
  </si>
  <si>
    <t xml:space="preserve">Świadczenia rodzinne,zaliczka alimentac. </t>
  </si>
  <si>
    <t xml:space="preserve">WYDATKI  BUDŻETU  GMINY  MIĘDZYZDROJE </t>
  </si>
  <si>
    <t xml:space="preserve">Plan </t>
  </si>
  <si>
    <t xml:space="preserve">Wydatki </t>
  </si>
  <si>
    <t>bieżące</t>
  </si>
  <si>
    <t>Pochodne od</t>
  </si>
  <si>
    <t>(5+11)</t>
  </si>
  <si>
    <t>Cmentarze</t>
  </si>
  <si>
    <t>Rózne rozliczenia finansowe</t>
  </si>
  <si>
    <t>Ochrona zabytków i opieka nad zabytkami</t>
  </si>
  <si>
    <t>Załącznik Nr 2</t>
  </si>
  <si>
    <t xml:space="preserve">Nazwa </t>
  </si>
  <si>
    <t>na 2008r.</t>
  </si>
  <si>
    <t>z tytułu</t>
  </si>
  <si>
    <t>na 2008 r.</t>
  </si>
  <si>
    <t>O1095</t>
  </si>
  <si>
    <t>Stołówki szkolne</t>
  </si>
  <si>
    <t>do uchwały Nr XVIII/167/07</t>
  </si>
  <si>
    <t xml:space="preserve">z dnia 18 grudnia 2007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</si>
</sst>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3" fontId="0" fillId="0" borderId="6" xfId="0" applyNumberForma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/>
    </xf>
    <xf numFmtId="4" fontId="0" fillId="0" borderId="0" xfId="0" applyNumberFormat="1" applyAlignment="1">
      <alignment/>
    </xf>
    <xf numFmtId="4" fontId="0" fillId="0" borderId="7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showGridLines="0" tabSelected="1" workbookViewId="0" topLeftCell="A65">
      <selection activeCell="I83" sqref="I83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3.375" style="0" customWidth="1"/>
    <col min="4" max="5" width="13.625" style="4" customWidth="1"/>
    <col min="6" max="8" width="11.375" style="4" customWidth="1"/>
    <col min="9" max="9" width="10.375" style="4" customWidth="1"/>
    <col min="10" max="10" width="11.125" style="4" customWidth="1"/>
    <col min="11" max="11" width="13.00390625" style="4" customWidth="1"/>
  </cols>
  <sheetData>
    <row r="1" ht="12.75">
      <c r="H1" s="4" t="s">
        <v>94</v>
      </c>
    </row>
    <row r="2" ht="12.75">
      <c r="H2" s="4" t="s">
        <v>101</v>
      </c>
    </row>
    <row r="3" ht="12.75">
      <c r="H3" s="4" t="s">
        <v>72</v>
      </c>
    </row>
    <row r="4" ht="12.75">
      <c r="H4" s="4" t="s">
        <v>102</v>
      </c>
    </row>
    <row r="5" spans="1:11" s="35" customFormat="1" ht="12.75">
      <c r="A5" s="34"/>
      <c r="B5" s="34"/>
      <c r="C5" s="103" t="s">
        <v>85</v>
      </c>
      <c r="D5" s="103"/>
      <c r="E5" s="103"/>
      <c r="F5" s="103"/>
      <c r="G5" s="103"/>
      <c r="H5" s="103"/>
      <c r="I5" s="36"/>
      <c r="J5" s="36"/>
      <c r="K5" s="36"/>
    </row>
    <row r="6" spans="1:11" s="35" customFormat="1" ht="12.75">
      <c r="A6" s="34"/>
      <c r="B6" s="34"/>
      <c r="C6" s="103" t="s">
        <v>98</v>
      </c>
      <c r="D6" s="103"/>
      <c r="E6" s="103"/>
      <c r="F6" s="103"/>
      <c r="G6" s="34"/>
      <c r="H6" s="36"/>
      <c r="I6" s="36"/>
      <c r="J6" s="36"/>
      <c r="K6" s="36"/>
    </row>
    <row r="7" spans="1:11" ht="12.75">
      <c r="A7" s="13"/>
      <c r="B7" s="13"/>
      <c r="C7" s="1"/>
      <c r="D7" s="5"/>
      <c r="E7" s="5"/>
      <c r="F7" s="5"/>
      <c r="G7" s="5"/>
      <c r="H7" s="5"/>
      <c r="I7" s="5"/>
      <c r="J7" s="5"/>
      <c r="K7" s="5" t="s">
        <v>70</v>
      </c>
    </row>
    <row r="8" spans="1:11" ht="12.75">
      <c r="A8" s="14"/>
      <c r="B8" s="14"/>
      <c r="C8" s="2"/>
      <c r="D8" s="21"/>
      <c r="E8" s="27" t="s">
        <v>42</v>
      </c>
      <c r="F8" s="25"/>
      <c r="G8" s="25"/>
      <c r="H8" s="25"/>
      <c r="I8" s="25"/>
      <c r="J8" s="25"/>
      <c r="K8" s="28"/>
    </row>
    <row r="9" spans="1:11" ht="12.75">
      <c r="A9" s="14"/>
      <c r="B9" s="14"/>
      <c r="C9" s="14" t="s">
        <v>95</v>
      </c>
      <c r="D9" s="26" t="s">
        <v>86</v>
      </c>
      <c r="E9" s="29"/>
      <c r="F9" s="27" t="s">
        <v>77</v>
      </c>
      <c r="G9" s="69"/>
      <c r="H9" s="25"/>
      <c r="I9" s="25"/>
      <c r="J9" s="31"/>
      <c r="K9" s="101" t="s">
        <v>0</v>
      </c>
    </row>
    <row r="10" spans="1:11" ht="12.75">
      <c r="A10" s="14" t="s">
        <v>2</v>
      </c>
      <c r="B10" s="14" t="s">
        <v>3</v>
      </c>
      <c r="C10" s="14"/>
      <c r="D10" s="24" t="s">
        <v>96</v>
      </c>
      <c r="E10" s="30"/>
      <c r="F10" s="8"/>
      <c r="G10" s="8"/>
      <c r="H10" s="6"/>
      <c r="I10" s="32"/>
      <c r="J10" s="16" t="s">
        <v>87</v>
      </c>
      <c r="K10" s="24" t="s">
        <v>1</v>
      </c>
    </row>
    <row r="11" spans="1:11" ht="12.75">
      <c r="A11" s="14"/>
      <c r="B11" s="14"/>
      <c r="C11" s="14"/>
      <c r="D11" s="24" t="s">
        <v>90</v>
      </c>
      <c r="E11" s="30" t="s">
        <v>87</v>
      </c>
      <c r="F11" s="8" t="s">
        <v>4</v>
      </c>
      <c r="G11" s="8" t="s">
        <v>89</v>
      </c>
      <c r="H11" s="6"/>
      <c r="I11" s="32" t="s">
        <v>0</v>
      </c>
      <c r="J11" s="16" t="s">
        <v>97</v>
      </c>
      <c r="K11" s="24"/>
    </row>
    <row r="12" spans="1:11" ht="12.75">
      <c r="A12" s="14"/>
      <c r="B12" s="14"/>
      <c r="C12" s="14"/>
      <c r="D12" s="24"/>
      <c r="E12" s="30" t="s">
        <v>88</v>
      </c>
      <c r="F12" s="8"/>
      <c r="G12" s="71" t="s">
        <v>43</v>
      </c>
      <c r="H12" s="62" t="s">
        <v>5</v>
      </c>
      <c r="I12" s="32" t="s">
        <v>44</v>
      </c>
      <c r="J12" s="61" t="s">
        <v>78</v>
      </c>
      <c r="K12" s="7"/>
    </row>
    <row r="13" spans="1:11" ht="12.75">
      <c r="A13" s="14"/>
      <c r="B13" s="14"/>
      <c r="C13" s="14"/>
      <c r="D13" s="24"/>
      <c r="E13" s="20"/>
      <c r="F13" s="63"/>
      <c r="G13" s="70"/>
      <c r="H13" s="62"/>
      <c r="I13" s="62" t="s">
        <v>6</v>
      </c>
      <c r="J13" s="4" t="s">
        <v>45</v>
      </c>
      <c r="K13" s="7"/>
    </row>
    <row r="14" spans="1:11" ht="12.75">
      <c r="A14" s="15"/>
      <c r="B14" s="15"/>
      <c r="C14" s="3"/>
      <c r="D14" s="9"/>
      <c r="E14" s="10"/>
      <c r="F14" s="43"/>
      <c r="G14" s="43"/>
      <c r="H14" s="10"/>
      <c r="I14" s="33"/>
      <c r="K14" s="11"/>
    </row>
    <row r="15" spans="1:11" s="23" customFormat="1" ht="12.75">
      <c r="A15" s="55">
        <v>1</v>
      </c>
      <c r="B15" s="56">
        <v>2</v>
      </c>
      <c r="C15" s="55">
        <v>3</v>
      </c>
      <c r="D15" s="57">
        <v>4</v>
      </c>
      <c r="E15" s="58">
        <v>5</v>
      </c>
      <c r="F15" s="57">
        <v>6</v>
      </c>
      <c r="G15" s="58">
        <v>7</v>
      </c>
      <c r="H15" s="58">
        <v>8</v>
      </c>
      <c r="I15" s="57">
        <v>9</v>
      </c>
      <c r="J15" s="58">
        <v>10</v>
      </c>
      <c r="K15" s="58">
        <v>11</v>
      </c>
    </row>
    <row r="16" spans="1:11" s="35" customFormat="1" ht="12.75">
      <c r="A16" s="37" t="s">
        <v>22</v>
      </c>
      <c r="B16" s="38"/>
      <c r="C16" s="39" t="s">
        <v>46</v>
      </c>
      <c r="D16" s="72">
        <f>SUM(D17:D18)</f>
        <v>142200</v>
      </c>
      <c r="E16" s="72">
        <f aca="true" t="shared" si="0" ref="E16:K16">SUM(E17:E18)</f>
        <v>200</v>
      </c>
      <c r="F16" s="72">
        <f t="shared" si="0"/>
        <v>0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142000</v>
      </c>
    </row>
    <row r="17" spans="1:11" s="19" customFormat="1" ht="12.75">
      <c r="A17" s="14"/>
      <c r="B17" s="18" t="s">
        <v>36</v>
      </c>
      <c r="C17" s="2" t="s">
        <v>37</v>
      </c>
      <c r="D17" s="74">
        <v>200</v>
      </c>
      <c r="E17" s="74">
        <f>D17-K17</f>
        <v>200</v>
      </c>
      <c r="F17" s="75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s="19" customFormat="1" ht="12.75">
      <c r="A18" s="14"/>
      <c r="B18" s="18" t="s">
        <v>99</v>
      </c>
      <c r="C18" s="2" t="s">
        <v>7</v>
      </c>
      <c r="D18" s="74">
        <v>142000</v>
      </c>
      <c r="E18" s="74">
        <f>D18-K18</f>
        <v>0</v>
      </c>
      <c r="F18" s="75">
        <v>0</v>
      </c>
      <c r="G18" s="74">
        <v>0</v>
      </c>
      <c r="H18" s="74">
        <v>0</v>
      </c>
      <c r="I18" s="74">
        <v>0</v>
      </c>
      <c r="J18" s="74">
        <v>0</v>
      </c>
      <c r="K18" s="74">
        <f>D18</f>
        <v>142000</v>
      </c>
    </row>
    <row r="19" spans="1:11" s="23" customFormat="1" ht="12.75">
      <c r="A19" s="45"/>
      <c r="B19" s="41"/>
      <c r="C19" s="47"/>
      <c r="D19" s="76"/>
      <c r="E19" s="76"/>
      <c r="F19" s="77"/>
      <c r="G19" s="76"/>
      <c r="H19" s="76"/>
      <c r="I19" s="76"/>
      <c r="J19" s="76"/>
      <c r="K19" s="76"/>
    </row>
    <row r="20" spans="1:11" s="40" customFormat="1" ht="12.75">
      <c r="A20" s="37">
        <v>600</v>
      </c>
      <c r="B20" s="38"/>
      <c r="C20" s="39" t="s">
        <v>47</v>
      </c>
      <c r="D20" s="78">
        <f>SUM(D21:D22)</f>
        <v>18432273</v>
      </c>
      <c r="E20" s="78">
        <f aca="true" t="shared" si="1" ref="E20:K20">SUM(E21:E22)</f>
        <v>457864</v>
      </c>
      <c r="F20" s="78">
        <f t="shared" si="1"/>
        <v>0</v>
      </c>
      <c r="G20" s="78">
        <f t="shared" si="1"/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17974409</v>
      </c>
    </row>
    <row r="21" spans="1:11" s="19" customFormat="1" ht="12.75">
      <c r="A21" s="14"/>
      <c r="B21" s="18">
        <v>60016</v>
      </c>
      <c r="C21" s="2" t="s">
        <v>8</v>
      </c>
      <c r="D21" s="81">
        <v>18312273</v>
      </c>
      <c r="E21" s="74">
        <f>D21-K21</f>
        <v>337864</v>
      </c>
      <c r="F21" s="81">
        <v>0</v>
      </c>
      <c r="G21" s="74">
        <v>0</v>
      </c>
      <c r="H21" s="74">
        <v>0</v>
      </c>
      <c r="I21" s="81">
        <v>0</v>
      </c>
      <c r="J21" s="74">
        <v>0</v>
      </c>
      <c r="K21" s="74">
        <v>17974409</v>
      </c>
    </row>
    <row r="22" spans="1:11" s="19" customFormat="1" ht="12.75">
      <c r="A22" s="14"/>
      <c r="B22" s="18">
        <v>60095</v>
      </c>
      <c r="C22" s="2" t="s">
        <v>7</v>
      </c>
      <c r="D22" s="81">
        <v>120000</v>
      </c>
      <c r="E22" s="74">
        <f>D22-K22</f>
        <v>120000</v>
      </c>
      <c r="F22" s="81">
        <v>0</v>
      </c>
      <c r="G22" s="74">
        <v>0</v>
      </c>
      <c r="H22" s="74">
        <v>0</v>
      </c>
      <c r="I22" s="81">
        <v>0</v>
      </c>
      <c r="J22" s="74">
        <v>0</v>
      </c>
      <c r="K22" s="74">
        <v>0</v>
      </c>
    </row>
    <row r="23" spans="1:11" s="19" customFormat="1" ht="12.75">
      <c r="A23" s="14"/>
      <c r="B23" s="18"/>
      <c r="C23" s="47"/>
      <c r="D23" s="81"/>
      <c r="E23" s="74"/>
      <c r="F23" s="81"/>
      <c r="G23" s="74"/>
      <c r="H23" s="74"/>
      <c r="I23" s="81"/>
      <c r="J23" s="74"/>
      <c r="K23" s="74"/>
    </row>
    <row r="24" spans="1:11" s="40" customFormat="1" ht="12.75">
      <c r="A24" s="37">
        <v>630</v>
      </c>
      <c r="B24" s="38"/>
      <c r="C24" s="39" t="s">
        <v>48</v>
      </c>
      <c r="D24" s="82">
        <f>SUM(D25)</f>
        <v>650000</v>
      </c>
      <c r="E24" s="78">
        <f aca="true" t="shared" si="2" ref="E24:K24">SUM(E25)</f>
        <v>350000</v>
      </c>
      <c r="F24" s="82">
        <f t="shared" si="2"/>
        <v>0</v>
      </c>
      <c r="G24" s="78">
        <f t="shared" si="2"/>
        <v>0</v>
      </c>
      <c r="H24" s="78">
        <f t="shared" si="2"/>
        <v>0</v>
      </c>
      <c r="I24" s="82">
        <f t="shared" si="2"/>
        <v>0</v>
      </c>
      <c r="J24" s="78">
        <f t="shared" si="2"/>
        <v>0</v>
      </c>
      <c r="K24" s="78">
        <f t="shared" si="2"/>
        <v>300000</v>
      </c>
    </row>
    <row r="25" spans="1:11" s="19" customFormat="1" ht="12.75">
      <c r="A25" s="14"/>
      <c r="B25" s="18">
        <v>63095</v>
      </c>
      <c r="C25" s="2" t="s">
        <v>7</v>
      </c>
      <c r="D25" s="81">
        <v>650000</v>
      </c>
      <c r="E25" s="74">
        <f>D25-K25</f>
        <v>350000</v>
      </c>
      <c r="F25" s="81">
        <v>0</v>
      </c>
      <c r="G25" s="74">
        <v>0</v>
      </c>
      <c r="H25" s="74">
        <v>0</v>
      </c>
      <c r="I25" s="81">
        <v>0</v>
      </c>
      <c r="J25" s="74">
        <v>0</v>
      </c>
      <c r="K25" s="74">
        <v>300000</v>
      </c>
    </row>
    <row r="26" spans="1:11" s="19" customFormat="1" ht="12.75">
      <c r="A26" s="14"/>
      <c r="B26" s="18"/>
      <c r="C26" s="2"/>
      <c r="D26" s="81"/>
      <c r="E26" s="74"/>
      <c r="F26" s="81"/>
      <c r="G26" s="74"/>
      <c r="H26" s="74"/>
      <c r="I26" s="81"/>
      <c r="J26" s="74"/>
      <c r="K26" s="74"/>
    </row>
    <row r="27" spans="1:11" s="40" customFormat="1" ht="12.75">
      <c r="A27" s="37">
        <v>700</v>
      </c>
      <c r="B27" s="38"/>
      <c r="C27" s="39" t="s">
        <v>49</v>
      </c>
      <c r="D27" s="82">
        <f aca="true" t="shared" si="3" ref="D27:K27">SUM(D28:D29)</f>
        <v>1687286</v>
      </c>
      <c r="E27" s="78">
        <f t="shared" si="3"/>
        <v>1547286</v>
      </c>
      <c r="F27" s="82">
        <f t="shared" si="3"/>
        <v>0</v>
      </c>
      <c r="G27" s="78">
        <f t="shared" si="3"/>
        <v>0</v>
      </c>
      <c r="H27" s="78">
        <f t="shared" si="3"/>
        <v>0</v>
      </c>
      <c r="I27" s="82">
        <f t="shared" si="3"/>
        <v>0</v>
      </c>
      <c r="J27" s="78">
        <f t="shared" si="3"/>
        <v>0</v>
      </c>
      <c r="K27" s="78">
        <f t="shared" si="3"/>
        <v>140000</v>
      </c>
    </row>
    <row r="28" spans="1:11" s="19" customFormat="1" ht="12.75">
      <c r="A28" s="14"/>
      <c r="B28" s="18">
        <v>70005</v>
      </c>
      <c r="C28" s="2" t="s">
        <v>11</v>
      </c>
      <c r="D28" s="81">
        <v>473500</v>
      </c>
      <c r="E28" s="74">
        <f>D28-K28</f>
        <v>473500</v>
      </c>
      <c r="F28" s="81">
        <v>0</v>
      </c>
      <c r="G28" s="74">
        <v>0</v>
      </c>
      <c r="H28" s="74">
        <v>0</v>
      </c>
      <c r="I28" s="81">
        <v>0</v>
      </c>
      <c r="J28" s="74">
        <v>0</v>
      </c>
      <c r="K28" s="74">
        <v>0</v>
      </c>
    </row>
    <row r="29" spans="1:11" s="19" customFormat="1" ht="12.75">
      <c r="A29" s="14"/>
      <c r="B29" s="18">
        <v>70095</v>
      </c>
      <c r="C29" s="2" t="s">
        <v>7</v>
      </c>
      <c r="D29" s="81">
        <v>1213786</v>
      </c>
      <c r="E29" s="74">
        <f>D29-K29</f>
        <v>1073786</v>
      </c>
      <c r="F29" s="81">
        <v>0</v>
      </c>
      <c r="G29" s="74">
        <v>0</v>
      </c>
      <c r="H29" s="74">
        <v>0</v>
      </c>
      <c r="I29" s="81">
        <v>0</v>
      </c>
      <c r="J29" s="74">
        <v>0</v>
      </c>
      <c r="K29" s="74">
        <v>140000</v>
      </c>
    </row>
    <row r="30" spans="1:11" s="19" customFormat="1" ht="12.75">
      <c r="A30" s="14"/>
      <c r="B30" s="18"/>
      <c r="C30" s="2"/>
      <c r="D30" s="81"/>
      <c r="E30" s="74"/>
      <c r="F30" s="81"/>
      <c r="G30" s="74"/>
      <c r="H30" s="74"/>
      <c r="I30" s="81"/>
      <c r="J30" s="74"/>
      <c r="K30" s="74"/>
    </row>
    <row r="31" spans="1:11" s="40" customFormat="1" ht="12.75">
      <c r="A31" s="37">
        <v>710</v>
      </c>
      <c r="B31" s="38"/>
      <c r="C31" s="39" t="s">
        <v>50</v>
      </c>
      <c r="D31" s="82">
        <f>SUM(D32:D34)</f>
        <v>778360</v>
      </c>
      <c r="E31" s="79">
        <f aca="true" t="shared" si="4" ref="E31:K31">SUM(E32:E34)</f>
        <v>428360</v>
      </c>
      <c r="F31" s="79">
        <f t="shared" si="4"/>
        <v>0</v>
      </c>
      <c r="G31" s="78">
        <f t="shared" si="4"/>
        <v>0</v>
      </c>
      <c r="H31" s="79">
        <f t="shared" si="4"/>
        <v>0</v>
      </c>
      <c r="I31" s="79">
        <f t="shared" si="4"/>
        <v>0</v>
      </c>
      <c r="J31" s="79">
        <f t="shared" si="4"/>
        <v>0</v>
      </c>
      <c r="K31" s="78">
        <f t="shared" si="4"/>
        <v>350000</v>
      </c>
    </row>
    <row r="32" spans="1:11" s="19" customFormat="1" ht="12.75">
      <c r="A32" s="14"/>
      <c r="B32" s="18">
        <v>71004</v>
      </c>
      <c r="C32" s="48" t="s">
        <v>23</v>
      </c>
      <c r="D32" s="81">
        <v>370360</v>
      </c>
      <c r="E32" s="74">
        <f>D32-K32</f>
        <v>370360</v>
      </c>
      <c r="F32" s="81">
        <v>0</v>
      </c>
      <c r="G32" s="74">
        <v>0</v>
      </c>
      <c r="H32" s="74">
        <v>0</v>
      </c>
      <c r="I32" s="81">
        <v>0</v>
      </c>
      <c r="J32" s="74">
        <v>0</v>
      </c>
      <c r="K32" s="74">
        <v>0</v>
      </c>
    </row>
    <row r="33" spans="1:11" s="19" customFormat="1" ht="12.75">
      <c r="A33" s="14"/>
      <c r="B33" s="18">
        <v>71014</v>
      </c>
      <c r="C33" s="48" t="s">
        <v>10</v>
      </c>
      <c r="D33" s="81">
        <v>58000</v>
      </c>
      <c r="E33" s="74">
        <f>D33-K33</f>
        <v>58000</v>
      </c>
      <c r="F33" s="81">
        <v>0</v>
      </c>
      <c r="G33" s="74">
        <v>0</v>
      </c>
      <c r="H33" s="74">
        <v>0</v>
      </c>
      <c r="I33" s="81">
        <v>0</v>
      </c>
      <c r="J33" s="74">
        <v>0</v>
      </c>
      <c r="K33" s="74">
        <v>0</v>
      </c>
    </row>
    <row r="34" spans="1:11" s="19" customFormat="1" ht="12.75">
      <c r="A34" s="14"/>
      <c r="B34" s="18">
        <v>71035</v>
      </c>
      <c r="C34" s="48" t="s">
        <v>91</v>
      </c>
      <c r="D34" s="81">
        <v>350000</v>
      </c>
      <c r="E34" s="74">
        <f>D34-K34</f>
        <v>0</v>
      </c>
      <c r="F34" s="81">
        <v>0</v>
      </c>
      <c r="G34" s="74">
        <v>0</v>
      </c>
      <c r="H34" s="74">
        <v>0</v>
      </c>
      <c r="I34" s="81">
        <v>0</v>
      </c>
      <c r="J34" s="74">
        <v>0</v>
      </c>
      <c r="K34" s="74">
        <v>350000</v>
      </c>
    </row>
    <row r="35" spans="1:11" s="19" customFormat="1" ht="12.75">
      <c r="A35" s="15"/>
      <c r="B35" s="13"/>
      <c r="C35" s="3"/>
      <c r="D35" s="83"/>
      <c r="E35" s="84"/>
      <c r="F35" s="83"/>
      <c r="G35" s="84"/>
      <c r="H35" s="84"/>
      <c r="I35" s="83"/>
      <c r="J35" s="84"/>
      <c r="K35" s="84"/>
    </row>
    <row r="36" spans="1:11" s="19" customFormat="1" ht="12.75">
      <c r="A36" s="18"/>
      <c r="B36" s="18"/>
      <c r="D36" s="81"/>
      <c r="E36" s="81"/>
      <c r="F36" s="81"/>
      <c r="G36" s="81"/>
      <c r="H36" s="81"/>
      <c r="I36" s="81"/>
      <c r="J36" s="81"/>
      <c r="K36" s="81"/>
    </row>
    <row r="37" spans="1:11" ht="12.75">
      <c r="A37" s="65"/>
      <c r="B37" s="65"/>
      <c r="C37" s="66"/>
      <c r="D37" s="67"/>
      <c r="E37" s="27" t="s">
        <v>42</v>
      </c>
      <c r="F37" s="25"/>
      <c r="G37" s="25"/>
      <c r="H37" s="25"/>
      <c r="I37" s="25"/>
      <c r="J37" s="25"/>
      <c r="K37" s="28"/>
    </row>
    <row r="38" spans="1:11" ht="12.75">
      <c r="A38" s="14"/>
      <c r="B38" s="14"/>
      <c r="C38" s="14" t="s">
        <v>40</v>
      </c>
      <c r="D38" s="24" t="s">
        <v>86</v>
      </c>
      <c r="E38" s="29"/>
      <c r="F38" s="27" t="s">
        <v>77</v>
      </c>
      <c r="G38" s="69"/>
      <c r="H38" s="25"/>
      <c r="I38" s="25"/>
      <c r="J38" s="25"/>
      <c r="K38" s="101" t="s">
        <v>0</v>
      </c>
    </row>
    <row r="39" spans="1:11" ht="12.75">
      <c r="A39" s="14" t="s">
        <v>2</v>
      </c>
      <c r="B39" s="14" t="s">
        <v>3</v>
      </c>
      <c r="C39" s="14" t="s">
        <v>41</v>
      </c>
      <c r="D39" s="24" t="s">
        <v>96</v>
      </c>
      <c r="E39" s="30"/>
      <c r="F39" s="8"/>
      <c r="G39" s="8"/>
      <c r="H39" s="6"/>
      <c r="I39" s="32"/>
      <c r="J39" s="16" t="s">
        <v>87</v>
      </c>
      <c r="K39" s="24" t="s">
        <v>1</v>
      </c>
    </row>
    <row r="40" spans="1:11" ht="12.75">
      <c r="A40" s="14"/>
      <c r="B40" s="14"/>
      <c r="C40" s="14"/>
      <c r="D40" s="24" t="s">
        <v>90</v>
      </c>
      <c r="E40" s="30" t="s">
        <v>87</v>
      </c>
      <c r="F40" s="8" t="s">
        <v>4</v>
      </c>
      <c r="G40" s="8" t="s">
        <v>89</v>
      </c>
      <c r="H40" s="6"/>
      <c r="I40" s="32" t="s">
        <v>0</v>
      </c>
      <c r="J40" s="16" t="s">
        <v>97</v>
      </c>
      <c r="K40" s="24"/>
    </row>
    <row r="41" spans="1:11" ht="12.75">
      <c r="A41" s="14"/>
      <c r="B41" s="14"/>
      <c r="C41" s="14"/>
      <c r="D41" s="24"/>
      <c r="E41" s="30" t="s">
        <v>88</v>
      </c>
      <c r="F41" s="8"/>
      <c r="G41" s="71" t="s">
        <v>43</v>
      </c>
      <c r="H41" s="62" t="s">
        <v>5</v>
      </c>
      <c r="I41" s="32" t="s">
        <v>44</v>
      </c>
      <c r="J41" s="102" t="s">
        <v>78</v>
      </c>
      <c r="K41" s="7"/>
    </row>
    <row r="42" spans="1:11" ht="12.75">
      <c r="A42" s="14"/>
      <c r="B42" s="14"/>
      <c r="C42" s="14"/>
      <c r="D42" s="24"/>
      <c r="E42" s="20"/>
      <c r="F42" s="63"/>
      <c r="G42" s="70"/>
      <c r="H42" s="62"/>
      <c r="I42" s="62" t="s">
        <v>6</v>
      </c>
      <c r="J42" s="4" t="s">
        <v>45</v>
      </c>
      <c r="K42" s="7"/>
    </row>
    <row r="43" spans="1:11" ht="12.75">
      <c r="A43" s="15"/>
      <c r="B43" s="15"/>
      <c r="C43" s="3"/>
      <c r="D43" s="9"/>
      <c r="E43" s="10"/>
      <c r="F43" s="43"/>
      <c r="G43" s="43"/>
      <c r="H43" s="10"/>
      <c r="I43" s="33"/>
      <c r="K43" s="11"/>
    </row>
    <row r="44" spans="1:11" s="23" customFormat="1" ht="12.75">
      <c r="A44" s="55">
        <v>1</v>
      </c>
      <c r="B44" s="56">
        <v>2</v>
      </c>
      <c r="C44" s="55">
        <v>3</v>
      </c>
      <c r="D44" s="57">
        <v>4</v>
      </c>
      <c r="E44" s="58">
        <v>5</v>
      </c>
      <c r="F44" s="57">
        <v>6</v>
      </c>
      <c r="G44" s="58">
        <v>7</v>
      </c>
      <c r="H44" s="58">
        <v>8</v>
      </c>
      <c r="I44" s="57">
        <v>9</v>
      </c>
      <c r="J44" s="58">
        <v>10</v>
      </c>
      <c r="K44" s="58">
        <v>11</v>
      </c>
    </row>
    <row r="45" spans="1:11" s="40" customFormat="1" ht="12.75">
      <c r="A45" s="37">
        <v>750</v>
      </c>
      <c r="B45" s="38"/>
      <c r="C45" s="39" t="s">
        <v>51</v>
      </c>
      <c r="D45" s="82">
        <f>SUM(D46:D50)</f>
        <v>6128179.65</v>
      </c>
      <c r="E45" s="73">
        <f aca="true" t="shared" si="5" ref="E45:K45">SUM(E46:E50)</f>
        <v>5314979.65</v>
      </c>
      <c r="F45" s="72">
        <f t="shared" si="5"/>
        <v>2232400</v>
      </c>
      <c r="G45" s="73">
        <f t="shared" si="5"/>
        <v>424833</v>
      </c>
      <c r="H45" s="73">
        <f t="shared" si="5"/>
        <v>0</v>
      </c>
      <c r="I45" s="73">
        <f t="shared" si="5"/>
        <v>0</v>
      </c>
      <c r="J45" s="73">
        <f t="shared" si="5"/>
        <v>0</v>
      </c>
      <c r="K45" s="72">
        <f t="shared" si="5"/>
        <v>813200</v>
      </c>
    </row>
    <row r="46" spans="1:11" s="19" customFormat="1" ht="12.75">
      <c r="A46" s="14"/>
      <c r="B46" s="18">
        <v>75011</v>
      </c>
      <c r="C46" s="2" t="s">
        <v>18</v>
      </c>
      <c r="D46" s="81">
        <v>231001</v>
      </c>
      <c r="E46" s="75">
        <f>D46-K46</f>
        <v>231001</v>
      </c>
      <c r="F46" s="75">
        <f>177000+8700</f>
        <v>185700</v>
      </c>
      <c r="G46" s="74">
        <f>32000+4600</f>
        <v>36600</v>
      </c>
      <c r="H46" s="74">
        <v>0</v>
      </c>
      <c r="I46" s="81">
        <v>0</v>
      </c>
      <c r="J46" s="75">
        <v>0</v>
      </c>
      <c r="K46" s="74">
        <v>0</v>
      </c>
    </row>
    <row r="47" spans="1:11" s="19" customFormat="1" ht="12.75">
      <c r="A47" s="14"/>
      <c r="B47" s="18">
        <v>75022</v>
      </c>
      <c r="C47" s="2" t="s">
        <v>24</v>
      </c>
      <c r="D47" s="81">
        <v>151000</v>
      </c>
      <c r="E47" s="75">
        <f>D47-K47</f>
        <v>151000</v>
      </c>
      <c r="F47" s="75">
        <v>0</v>
      </c>
      <c r="G47" s="74">
        <v>0</v>
      </c>
      <c r="H47" s="74">
        <v>0</v>
      </c>
      <c r="I47" s="81">
        <v>0</v>
      </c>
      <c r="J47" s="75">
        <v>0</v>
      </c>
      <c r="K47" s="74">
        <v>0</v>
      </c>
    </row>
    <row r="48" spans="1:11" s="19" customFormat="1" ht="12.75">
      <c r="A48" s="14"/>
      <c r="B48" s="18">
        <v>75023</v>
      </c>
      <c r="C48" s="2" t="s">
        <v>25</v>
      </c>
      <c r="D48" s="81">
        <v>4781328.65</v>
      </c>
      <c r="E48" s="75">
        <f>D48-K48</f>
        <v>4468128.65</v>
      </c>
      <c r="F48" s="75">
        <f>1774000+132000+21200</f>
        <v>1927200</v>
      </c>
      <c r="G48" s="74">
        <f>326000+47000</f>
        <v>373000</v>
      </c>
      <c r="H48" s="74">
        <v>0</v>
      </c>
      <c r="I48" s="81">
        <v>0</v>
      </c>
      <c r="J48" s="75">
        <v>0</v>
      </c>
      <c r="K48" s="74">
        <f>243500+69700</f>
        <v>313200</v>
      </c>
    </row>
    <row r="49" spans="1:11" s="19" customFormat="1" ht="12.75">
      <c r="A49" s="14"/>
      <c r="B49" s="18">
        <v>75045</v>
      </c>
      <c r="C49" s="2" t="s">
        <v>19</v>
      </c>
      <c r="D49" s="81">
        <v>600</v>
      </c>
      <c r="E49" s="75">
        <f>D49-K49</f>
        <v>600</v>
      </c>
      <c r="F49" s="75">
        <v>0</v>
      </c>
      <c r="G49" s="74">
        <v>0</v>
      </c>
      <c r="H49" s="74">
        <v>0</v>
      </c>
      <c r="I49" s="81">
        <v>0</v>
      </c>
      <c r="J49" s="75">
        <v>0</v>
      </c>
      <c r="K49" s="74">
        <v>0</v>
      </c>
    </row>
    <row r="50" spans="1:11" s="19" customFormat="1" ht="12.75">
      <c r="A50" s="14"/>
      <c r="B50" s="18">
        <v>75095</v>
      </c>
      <c r="C50" s="2" t="s">
        <v>7</v>
      </c>
      <c r="D50" s="81">
        <v>964250</v>
      </c>
      <c r="E50" s="75">
        <f>D50-K50</f>
        <v>464250</v>
      </c>
      <c r="F50" s="75">
        <f>26000+93500</f>
        <v>119500</v>
      </c>
      <c r="G50" s="74">
        <f>10576+4657</f>
        <v>15233</v>
      </c>
      <c r="H50" s="74">
        <v>0</v>
      </c>
      <c r="I50" s="81">
        <v>0</v>
      </c>
      <c r="J50" s="75">
        <v>0</v>
      </c>
      <c r="K50" s="74">
        <v>500000</v>
      </c>
    </row>
    <row r="51" spans="1:11" s="19" customFormat="1" ht="12.75">
      <c r="A51" s="14"/>
      <c r="B51" s="18"/>
      <c r="C51" s="2"/>
      <c r="D51" s="81"/>
      <c r="E51" s="75"/>
      <c r="F51" s="75"/>
      <c r="G51" s="74"/>
      <c r="H51" s="74"/>
      <c r="I51" s="81"/>
      <c r="J51" s="75"/>
      <c r="K51" s="74"/>
    </row>
    <row r="52" spans="1:11" s="40" customFormat="1" ht="12.75">
      <c r="A52" s="37">
        <v>751</v>
      </c>
      <c r="B52" s="38"/>
      <c r="C52" s="39" t="s">
        <v>52</v>
      </c>
      <c r="D52" s="82"/>
      <c r="E52" s="79"/>
      <c r="F52" s="79"/>
      <c r="G52" s="78"/>
      <c r="H52" s="78"/>
      <c r="I52" s="82"/>
      <c r="J52" s="79"/>
      <c r="K52" s="78"/>
    </row>
    <row r="53" spans="1:11" s="40" customFormat="1" ht="12.75">
      <c r="A53" s="37"/>
      <c r="B53" s="38"/>
      <c r="C53" s="39" t="s">
        <v>53</v>
      </c>
      <c r="D53" s="82"/>
      <c r="E53" s="79"/>
      <c r="F53" s="79"/>
      <c r="G53" s="78"/>
      <c r="H53" s="78"/>
      <c r="I53" s="82"/>
      <c r="J53" s="79"/>
      <c r="K53" s="78"/>
    </row>
    <row r="54" spans="1:11" s="40" customFormat="1" ht="12.75">
      <c r="A54" s="37"/>
      <c r="B54" s="38"/>
      <c r="C54" s="39" t="s">
        <v>54</v>
      </c>
      <c r="D54" s="82">
        <f>D56</f>
        <v>1140</v>
      </c>
      <c r="E54" s="79">
        <f aca="true" t="shared" si="6" ref="E54:K54">E56</f>
        <v>1140</v>
      </c>
      <c r="F54" s="79">
        <f t="shared" si="6"/>
        <v>953</v>
      </c>
      <c r="G54" s="79">
        <f t="shared" si="6"/>
        <v>187</v>
      </c>
      <c r="H54" s="79">
        <f t="shared" si="6"/>
        <v>0</v>
      </c>
      <c r="I54" s="79">
        <f t="shared" si="6"/>
        <v>0</v>
      </c>
      <c r="J54" s="79">
        <f t="shared" si="6"/>
        <v>0</v>
      </c>
      <c r="K54" s="78">
        <f t="shared" si="6"/>
        <v>0</v>
      </c>
    </row>
    <row r="55" spans="1:11" s="19" customFormat="1" ht="12.75">
      <c r="A55" s="14"/>
      <c r="B55" s="18">
        <v>75101</v>
      </c>
      <c r="C55" s="48" t="s">
        <v>75</v>
      </c>
      <c r="D55" s="81"/>
      <c r="E55" s="75"/>
      <c r="F55" s="75"/>
      <c r="G55" s="74"/>
      <c r="H55" s="75"/>
      <c r="I55" s="75"/>
      <c r="J55" s="75"/>
      <c r="K55" s="74"/>
    </row>
    <row r="56" spans="1:11" s="19" customFormat="1" ht="14.25" customHeight="1">
      <c r="A56" s="14"/>
      <c r="B56" s="18"/>
      <c r="C56" s="48" t="s">
        <v>76</v>
      </c>
      <c r="D56" s="81">
        <v>1140</v>
      </c>
      <c r="E56" s="75">
        <f>D56-K56</f>
        <v>1140</v>
      </c>
      <c r="F56" s="75">
        <v>953</v>
      </c>
      <c r="G56" s="74">
        <f>163+24</f>
        <v>187</v>
      </c>
      <c r="H56" s="75">
        <v>0</v>
      </c>
      <c r="I56" s="75">
        <v>0</v>
      </c>
      <c r="J56" s="75">
        <v>0</v>
      </c>
      <c r="K56" s="74">
        <v>0</v>
      </c>
    </row>
    <row r="57" spans="1:11" s="19" customFormat="1" ht="14.25" customHeight="1">
      <c r="A57" s="14"/>
      <c r="B57" s="18"/>
      <c r="C57" s="48"/>
      <c r="D57" s="81"/>
      <c r="E57" s="75"/>
      <c r="F57" s="75"/>
      <c r="G57" s="74"/>
      <c r="H57" s="75"/>
      <c r="I57" s="75"/>
      <c r="J57" s="75"/>
      <c r="K57" s="74"/>
    </row>
    <row r="58" spans="1:11" s="40" customFormat="1" ht="12.75">
      <c r="A58" s="37">
        <v>754</v>
      </c>
      <c r="B58" s="38"/>
      <c r="C58" s="39" t="s">
        <v>55</v>
      </c>
      <c r="D58" s="82"/>
      <c r="E58" s="79"/>
      <c r="F58" s="79"/>
      <c r="G58" s="79"/>
      <c r="H58" s="79"/>
      <c r="I58" s="79"/>
      <c r="J58" s="79"/>
      <c r="K58" s="78"/>
    </row>
    <row r="59" spans="1:11" s="40" customFormat="1" ht="12.75">
      <c r="A59" s="37" t="s">
        <v>56</v>
      </c>
      <c r="B59" s="38"/>
      <c r="C59" s="39" t="s">
        <v>57</v>
      </c>
      <c r="D59" s="82">
        <f>SUM(D60:D64)</f>
        <v>996650</v>
      </c>
      <c r="E59" s="78">
        <f aca="true" t="shared" si="7" ref="E59:K59">SUM(E60:E64)</f>
        <v>609650</v>
      </c>
      <c r="F59" s="82">
        <f t="shared" si="7"/>
        <v>314100</v>
      </c>
      <c r="G59" s="78">
        <f t="shared" si="7"/>
        <v>61550</v>
      </c>
      <c r="H59" s="82">
        <f t="shared" si="7"/>
        <v>0</v>
      </c>
      <c r="I59" s="78">
        <f t="shared" si="7"/>
        <v>0</v>
      </c>
      <c r="J59" s="82">
        <f t="shared" si="7"/>
        <v>0</v>
      </c>
      <c r="K59" s="78">
        <f t="shared" si="7"/>
        <v>387000</v>
      </c>
    </row>
    <row r="60" spans="1:11" s="42" customFormat="1" ht="12.75">
      <c r="A60" s="45"/>
      <c r="B60" s="41">
        <v>75405</v>
      </c>
      <c r="C60" s="47" t="s">
        <v>20</v>
      </c>
      <c r="D60" s="80">
        <v>74000</v>
      </c>
      <c r="E60" s="74">
        <f>D60-K60</f>
        <v>60000</v>
      </c>
      <c r="F60" s="80">
        <v>0</v>
      </c>
      <c r="G60" s="77">
        <v>0</v>
      </c>
      <c r="H60" s="77">
        <v>0</v>
      </c>
      <c r="I60" s="77">
        <v>0</v>
      </c>
      <c r="J60" s="77">
        <v>0</v>
      </c>
      <c r="K60" s="74">
        <v>14000</v>
      </c>
    </row>
    <row r="61" spans="1:11" s="42" customFormat="1" ht="12.75">
      <c r="A61" s="45"/>
      <c r="B61" s="41">
        <v>75412</v>
      </c>
      <c r="C61" s="47" t="s">
        <v>9</v>
      </c>
      <c r="D61" s="80">
        <v>194100</v>
      </c>
      <c r="E61" s="75">
        <f>D61-K61</f>
        <v>127100</v>
      </c>
      <c r="F61" s="77">
        <f>21000+1100</f>
        <v>22100</v>
      </c>
      <c r="G61" s="76">
        <f>3800+550</f>
        <v>4350</v>
      </c>
      <c r="H61" s="77">
        <v>0</v>
      </c>
      <c r="I61" s="77">
        <v>0</v>
      </c>
      <c r="J61" s="77">
        <v>0</v>
      </c>
      <c r="K61" s="74">
        <f>37000+30000</f>
        <v>67000</v>
      </c>
    </row>
    <row r="62" spans="1:11" s="42" customFormat="1" ht="12.75">
      <c r="A62" s="45"/>
      <c r="B62" s="41">
        <v>75414</v>
      </c>
      <c r="C62" s="47" t="s">
        <v>26</v>
      </c>
      <c r="D62" s="80">
        <v>3850</v>
      </c>
      <c r="E62" s="75">
        <f>D62-K62</f>
        <v>3850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4">
        <v>0</v>
      </c>
    </row>
    <row r="63" spans="1:11" s="42" customFormat="1" ht="12.75">
      <c r="A63" s="45"/>
      <c r="B63" s="41">
        <v>75416</v>
      </c>
      <c r="C63" s="47" t="s">
        <v>27</v>
      </c>
      <c r="D63" s="80">
        <v>421700</v>
      </c>
      <c r="E63" s="75">
        <f>D63-K63</f>
        <v>415700</v>
      </c>
      <c r="F63" s="77">
        <f>271000+21000</f>
        <v>292000</v>
      </c>
      <c r="G63" s="77">
        <f>50000+7200</f>
        <v>57200</v>
      </c>
      <c r="H63" s="77">
        <v>0</v>
      </c>
      <c r="I63" s="77">
        <v>0</v>
      </c>
      <c r="J63" s="77">
        <v>0</v>
      </c>
      <c r="K63" s="74">
        <v>6000</v>
      </c>
    </row>
    <row r="64" spans="1:11" s="42" customFormat="1" ht="12.75">
      <c r="A64" s="45"/>
      <c r="B64" s="41">
        <v>75495</v>
      </c>
      <c r="C64" s="47" t="s">
        <v>7</v>
      </c>
      <c r="D64" s="80">
        <v>303000</v>
      </c>
      <c r="E64" s="75">
        <f>D64-K64</f>
        <v>3000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4">
        <v>300000</v>
      </c>
    </row>
    <row r="65" spans="1:11" s="42" customFormat="1" ht="12.75">
      <c r="A65" s="45"/>
      <c r="B65" s="41"/>
      <c r="C65" s="47"/>
      <c r="D65" s="80"/>
      <c r="E65" s="75"/>
      <c r="F65" s="77"/>
      <c r="G65" s="77"/>
      <c r="H65" s="77"/>
      <c r="I65" s="77"/>
      <c r="J65" s="77"/>
      <c r="K65" s="74"/>
    </row>
    <row r="66" spans="1:11" s="40" customFormat="1" ht="12.75">
      <c r="A66" s="37">
        <v>757</v>
      </c>
      <c r="B66" s="38"/>
      <c r="C66" s="39" t="s">
        <v>58</v>
      </c>
      <c r="D66" s="82">
        <f aca="true" t="shared" si="8" ref="D66:K66">SUM(D67)</f>
        <v>238000</v>
      </c>
      <c r="E66" s="79">
        <f t="shared" si="8"/>
        <v>238000</v>
      </c>
      <c r="F66" s="79">
        <f t="shared" si="8"/>
        <v>0</v>
      </c>
      <c r="G66" s="79">
        <f t="shared" si="8"/>
        <v>0</v>
      </c>
      <c r="H66" s="79">
        <f t="shared" si="8"/>
        <v>0</v>
      </c>
      <c r="I66" s="79">
        <f t="shared" si="8"/>
        <v>236000</v>
      </c>
      <c r="J66" s="79">
        <f t="shared" si="8"/>
        <v>0</v>
      </c>
      <c r="K66" s="78">
        <f t="shared" si="8"/>
        <v>0</v>
      </c>
    </row>
    <row r="67" spans="1:11" s="42" customFormat="1" ht="12.75">
      <c r="A67" s="45"/>
      <c r="B67" s="41">
        <v>75702</v>
      </c>
      <c r="C67" s="47" t="s">
        <v>59</v>
      </c>
      <c r="D67" s="80">
        <v>238000</v>
      </c>
      <c r="E67" s="75">
        <f>D67-K67</f>
        <v>238000</v>
      </c>
      <c r="F67" s="77">
        <v>0</v>
      </c>
      <c r="G67" s="77">
        <v>0</v>
      </c>
      <c r="H67" s="77">
        <v>0</v>
      </c>
      <c r="I67" s="77">
        <v>236000</v>
      </c>
      <c r="J67" s="77">
        <v>0</v>
      </c>
      <c r="K67" s="74">
        <v>0</v>
      </c>
    </row>
    <row r="68" spans="1:11" s="42" customFormat="1" ht="12.75">
      <c r="A68" s="45"/>
      <c r="B68" s="41"/>
      <c r="C68" s="47"/>
      <c r="D68" s="80"/>
      <c r="E68" s="74"/>
      <c r="F68" s="80"/>
      <c r="G68" s="77"/>
      <c r="H68" s="77"/>
      <c r="I68" s="77"/>
      <c r="J68" s="77"/>
      <c r="K68" s="74"/>
    </row>
    <row r="69" spans="1:11" s="40" customFormat="1" ht="12.75">
      <c r="A69" s="37">
        <v>758</v>
      </c>
      <c r="B69" s="38"/>
      <c r="C69" s="39" t="s">
        <v>60</v>
      </c>
      <c r="D69" s="82">
        <f>SUM(D70:D71)</f>
        <v>218458.35</v>
      </c>
      <c r="E69" s="79">
        <f aca="true" t="shared" si="9" ref="E69:K69">SUM(E70:E71)</f>
        <v>218458.35</v>
      </c>
      <c r="F69" s="79">
        <f t="shared" si="9"/>
        <v>0</v>
      </c>
      <c r="G69" s="79">
        <f t="shared" si="9"/>
        <v>0</v>
      </c>
      <c r="H69" s="79">
        <f t="shared" si="9"/>
        <v>0</v>
      </c>
      <c r="I69" s="79">
        <f t="shared" si="9"/>
        <v>0</v>
      </c>
      <c r="J69" s="79">
        <f t="shared" si="9"/>
        <v>0</v>
      </c>
      <c r="K69" s="78">
        <f t="shared" si="9"/>
        <v>0</v>
      </c>
    </row>
    <row r="70" spans="1:11" s="97" customFormat="1" ht="12.75">
      <c r="A70" s="92"/>
      <c r="B70" s="93">
        <v>75814</v>
      </c>
      <c r="C70" s="94" t="s">
        <v>92</v>
      </c>
      <c r="D70" s="95">
        <v>0</v>
      </c>
      <c r="E70" s="74">
        <f>D70-K70</f>
        <v>0</v>
      </c>
      <c r="F70" s="95">
        <v>0</v>
      </c>
      <c r="G70" s="100">
        <v>0</v>
      </c>
      <c r="H70" s="96">
        <v>0</v>
      </c>
      <c r="I70" s="95">
        <v>0</v>
      </c>
      <c r="J70" s="96">
        <v>0</v>
      </c>
      <c r="K70" s="96">
        <v>0</v>
      </c>
    </row>
    <row r="71" spans="1:11" s="42" customFormat="1" ht="12.75">
      <c r="A71" s="59"/>
      <c r="B71" s="68">
        <v>75818</v>
      </c>
      <c r="C71" s="60" t="s">
        <v>21</v>
      </c>
      <c r="D71" s="87">
        <v>218458.35</v>
      </c>
      <c r="E71" s="84">
        <f>D71-K71</f>
        <v>218458.35</v>
      </c>
      <c r="F71" s="85">
        <v>0</v>
      </c>
      <c r="G71" s="85">
        <v>0</v>
      </c>
      <c r="H71" s="86">
        <v>0</v>
      </c>
      <c r="I71" s="87">
        <v>0</v>
      </c>
      <c r="J71" s="86">
        <v>0</v>
      </c>
      <c r="K71" s="84">
        <v>0</v>
      </c>
    </row>
    <row r="72" spans="1:11" s="42" customFormat="1" ht="12.75">
      <c r="A72" s="41"/>
      <c r="B72" s="41"/>
      <c r="D72" s="22"/>
      <c r="E72" s="20"/>
      <c r="F72" s="22"/>
      <c r="G72" s="22"/>
      <c r="H72" s="22"/>
      <c r="I72" s="22"/>
      <c r="J72" s="22"/>
      <c r="K72" s="20"/>
    </row>
    <row r="73" spans="1:11" ht="12.75">
      <c r="A73" s="65"/>
      <c r="B73" s="65"/>
      <c r="C73" s="66"/>
      <c r="D73" s="67"/>
      <c r="E73" s="27" t="s">
        <v>42</v>
      </c>
      <c r="F73" s="25"/>
      <c r="G73" s="25"/>
      <c r="H73" s="25"/>
      <c r="I73" s="25"/>
      <c r="J73" s="25"/>
      <c r="K73" s="28"/>
    </row>
    <row r="74" spans="1:11" ht="12.75">
      <c r="A74" s="14"/>
      <c r="B74" s="14"/>
      <c r="C74" s="14" t="s">
        <v>40</v>
      </c>
      <c r="D74" s="26" t="s">
        <v>86</v>
      </c>
      <c r="E74" s="29"/>
      <c r="F74" s="27" t="s">
        <v>77</v>
      </c>
      <c r="G74" s="69"/>
      <c r="H74" s="25"/>
      <c r="I74" s="25"/>
      <c r="J74" s="31"/>
      <c r="K74" s="24" t="s">
        <v>0</v>
      </c>
    </row>
    <row r="75" spans="1:11" ht="12.75">
      <c r="A75" s="14" t="s">
        <v>2</v>
      </c>
      <c r="B75" s="14" t="s">
        <v>3</v>
      </c>
      <c r="C75" s="14" t="s">
        <v>41</v>
      </c>
      <c r="D75" s="24" t="s">
        <v>96</v>
      </c>
      <c r="E75" s="30"/>
      <c r="F75" s="8"/>
      <c r="G75" s="8"/>
      <c r="H75" s="6"/>
      <c r="I75" s="32"/>
      <c r="J75" s="16" t="s">
        <v>87</v>
      </c>
      <c r="K75" s="24" t="s">
        <v>1</v>
      </c>
    </row>
    <row r="76" spans="1:11" ht="12.75">
      <c r="A76" s="14"/>
      <c r="B76" s="14"/>
      <c r="C76" s="14"/>
      <c r="D76" s="24" t="s">
        <v>90</v>
      </c>
      <c r="E76" s="30" t="s">
        <v>87</v>
      </c>
      <c r="F76" s="8" t="s">
        <v>4</v>
      </c>
      <c r="G76" s="8" t="s">
        <v>89</v>
      </c>
      <c r="H76" s="6"/>
      <c r="I76" s="32" t="s">
        <v>0</v>
      </c>
      <c r="J76" s="16" t="s">
        <v>97</v>
      </c>
      <c r="K76" s="24"/>
    </row>
    <row r="77" spans="1:11" ht="12.75">
      <c r="A77" s="14"/>
      <c r="B77" s="14"/>
      <c r="C77" s="14"/>
      <c r="D77" s="24"/>
      <c r="E77" s="30" t="s">
        <v>88</v>
      </c>
      <c r="F77" s="8"/>
      <c r="G77" s="71" t="s">
        <v>43</v>
      </c>
      <c r="H77" s="62" t="s">
        <v>5</v>
      </c>
      <c r="I77" s="32" t="s">
        <v>44</v>
      </c>
      <c r="J77" s="102" t="s">
        <v>78</v>
      </c>
      <c r="K77" s="7"/>
    </row>
    <row r="78" spans="1:11" ht="12.75">
      <c r="A78" s="14"/>
      <c r="B78" s="14"/>
      <c r="C78" s="14"/>
      <c r="D78" s="24"/>
      <c r="E78" s="20"/>
      <c r="F78" s="63"/>
      <c r="G78" s="70"/>
      <c r="H78" s="62"/>
      <c r="I78" s="62" t="s">
        <v>6</v>
      </c>
      <c r="J78" s="4" t="s">
        <v>45</v>
      </c>
      <c r="K78" s="7"/>
    </row>
    <row r="79" spans="1:11" ht="12.75">
      <c r="A79" s="15"/>
      <c r="B79" s="15"/>
      <c r="C79" s="3"/>
      <c r="D79" s="9"/>
      <c r="E79" s="10"/>
      <c r="F79" s="43"/>
      <c r="G79" s="43"/>
      <c r="H79" s="10"/>
      <c r="I79" s="33"/>
      <c r="K79" s="11"/>
    </row>
    <row r="80" spans="1:11" s="23" customFormat="1" ht="12.75">
      <c r="A80" s="55">
        <v>1</v>
      </c>
      <c r="B80" s="56">
        <v>2</v>
      </c>
      <c r="C80" s="55">
        <v>3</v>
      </c>
      <c r="D80" s="57">
        <v>4</v>
      </c>
      <c r="E80" s="58">
        <v>5</v>
      </c>
      <c r="F80" s="57">
        <v>6</v>
      </c>
      <c r="G80" s="58">
        <v>7</v>
      </c>
      <c r="H80" s="58">
        <v>8</v>
      </c>
      <c r="I80" s="57">
        <v>9</v>
      </c>
      <c r="J80" s="58">
        <v>10</v>
      </c>
      <c r="K80" s="58">
        <v>11</v>
      </c>
    </row>
    <row r="81" spans="1:11" s="40" customFormat="1" ht="12.75">
      <c r="A81" s="44">
        <v>801</v>
      </c>
      <c r="B81" s="38"/>
      <c r="C81" s="46" t="s">
        <v>61</v>
      </c>
      <c r="D81" s="82">
        <f>SUM(D82:D89)</f>
        <v>14837425</v>
      </c>
      <c r="E81" s="72">
        <f aca="true" t="shared" si="10" ref="E81:K81">SUM(E82:E89)</f>
        <v>7240775</v>
      </c>
      <c r="F81" s="82">
        <f t="shared" si="10"/>
        <v>4412982</v>
      </c>
      <c r="G81" s="72">
        <f t="shared" si="10"/>
        <v>807450</v>
      </c>
      <c r="H81" s="72">
        <f t="shared" si="10"/>
        <v>22930</v>
      </c>
      <c r="I81" s="82">
        <f t="shared" si="10"/>
        <v>0</v>
      </c>
      <c r="J81" s="72">
        <f t="shared" si="10"/>
        <v>0</v>
      </c>
      <c r="K81" s="72">
        <f t="shared" si="10"/>
        <v>7596650</v>
      </c>
    </row>
    <row r="82" spans="1:11" s="19" customFormat="1" ht="12.75">
      <c r="A82" s="14"/>
      <c r="B82" s="18">
        <v>80101</v>
      </c>
      <c r="C82" s="2" t="s">
        <v>12</v>
      </c>
      <c r="D82" s="81">
        <v>3261625</v>
      </c>
      <c r="E82" s="74">
        <f aca="true" t="shared" si="11" ref="E82:E89">D82-K82</f>
        <v>3261625</v>
      </c>
      <c r="F82" s="81">
        <f>1927765+135830+37000</f>
        <v>2100595</v>
      </c>
      <c r="G82" s="74">
        <f>345160+50360</f>
        <v>395520</v>
      </c>
      <c r="H82" s="74">
        <v>0</v>
      </c>
      <c r="I82" s="81">
        <v>0</v>
      </c>
      <c r="J82" s="74">
        <v>0</v>
      </c>
      <c r="K82" s="74">
        <v>0</v>
      </c>
    </row>
    <row r="83" spans="1:11" s="19" customFormat="1" ht="12.75">
      <c r="A83" s="14"/>
      <c r="B83" s="18">
        <v>80103</v>
      </c>
      <c r="C83" s="2" t="s">
        <v>81</v>
      </c>
      <c r="D83" s="81">
        <v>41915</v>
      </c>
      <c r="E83" s="74">
        <f t="shared" si="11"/>
        <v>41915</v>
      </c>
      <c r="F83" s="81">
        <f>29950+1920</f>
        <v>31870</v>
      </c>
      <c r="G83" s="74">
        <f>4460+710</f>
        <v>5170</v>
      </c>
      <c r="H83" s="74">
        <v>0</v>
      </c>
      <c r="I83" s="81">
        <v>0</v>
      </c>
      <c r="J83" s="74">
        <v>0</v>
      </c>
      <c r="K83" s="74">
        <v>0</v>
      </c>
    </row>
    <row r="84" spans="1:11" s="19" customFormat="1" ht="12.75">
      <c r="A84" s="14"/>
      <c r="B84" s="18">
        <v>80104</v>
      </c>
      <c r="C84" s="2" t="s">
        <v>38</v>
      </c>
      <c r="D84" s="81">
        <v>1352717</v>
      </c>
      <c r="E84" s="74">
        <f t="shared" si="11"/>
        <v>1352717</v>
      </c>
      <c r="F84" s="81">
        <f>784597+57000</f>
        <v>841597</v>
      </c>
      <c r="G84" s="74">
        <f>114300+19400</f>
        <v>133700</v>
      </c>
      <c r="H84" s="74">
        <v>0</v>
      </c>
      <c r="I84" s="81">
        <v>0</v>
      </c>
      <c r="J84" s="74">
        <v>0</v>
      </c>
      <c r="K84" s="74">
        <v>0</v>
      </c>
    </row>
    <row r="85" spans="1:11" s="19" customFormat="1" ht="12.75">
      <c r="A85" s="14"/>
      <c r="B85" s="18">
        <v>80110</v>
      </c>
      <c r="C85" s="2" t="s">
        <v>13</v>
      </c>
      <c r="D85" s="81">
        <v>1926800</v>
      </c>
      <c r="E85" s="74">
        <f t="shared" si="11"/>
        <v>1899800</v>
      </c>
      <c r="F85" s="81">
        <f>1146900+96000+1200</f>
        <v>1244100</v>
      </c>
      <c r="G85" s="74">
        <f>211500+30000</f>
        <v>241500</v>
      </c>
      <c r="H85" s="74">
        <v>0</v>
      </c>
      <c r="I85" s="81">
        <v>0</v>
      </c>
      <c r="J85" s="74">
        <v>0</v>
      </c>
      <c r="K85" s="74">
        <v>27000</v>
      </c>
    </row>
    <row r="86" spans="1:11" s="19" customFormat="1" ht="12.75">
      <c r="A86" s="14"/>
      <c r="B86" s="18">
        <v>80113</v>
      </c>
      <c r="C86" s="2" t="s">
        <v>14</v>
      </c>
      <c r="D86" s="81">
        <v>92450</v>
      </c>
      <c r="E86" s="74">
        <f t="shared" si="11"/>
        <v>92450</v>
      </c>
      <c r="F86" s="81">
        <v>0</v>
      </c>
      <c r="G86" s="74">
        <v>0</v>
      </c>
      <c r="H86" s="74">
        <v>22930</v>
      </c>
      <c r="I86" s="81">
        <v>0</v>
      </c>
      <c r="J86" s="74">
        <v>0</v>
      </c>
      <c r="K86" s="74">
        <v>0</v>
      </c>
    </row>
    <row r="87" spans="1:11" s="19" customFormat="1" ht="12.75">
      <c r="A87" s="14"/>
      <c r="B87" s="18">
        <v>80146</v>
      </c>
      <c r="C87" s="48" t="s">
        <v>39</v>
      </c>
      <c r="D87" s="81">
        <v>28018</v>
      </c>
      <c r="E87" s="74">
        <f t="shared" si="11"/>
        <v>28018</v>
      </c>
      <c r="F87" s="81">
        <v>0</v>
      </c>
      <c r="G87" s="74">
        <v>0</v>
      </c>
      <c r="H87" s="74">
        <v>0</v>
      </c>
      <c r="I87" s="81">
        <v>0</v>
      </c>
      <c r="J87" s="75">
        <v>0</v>
      </c>
      <c r="K87" s="74">
        <v>0</v>
      </c>
    </row>
    <row r="88" spans="1:11" s="19" customFormat="1" ht="12.75">
      <c r="A88" s="14"/>
      <c r="B88" s="18">
        <v>80148</v>
      </c>
      <c r="C88" s="48" t="s">
        <v>100</v>
      </c>
      <c r="D88" s="81">
        <v>431540</v>
      </c>
      <c r="E88" s="74">
        <f t="shared" si="11"/>
        <v>431540</v>
      </c>
      <c r="F88" s="81">
        <f>164120+12000</f>
        <v>176120</v>
      </c>
      <c r="G88" s="75">
        <f>27580+3980</f>
        <v>31560</v>
      </c>
      <c r="H88" s="75">
        <v>0</v>
      </c>
      <c r="I88" s="75">
        <v>0</v>
      </c>
      <c r="J88" s="75">
        <v>0</v>
      </c>
      <c r="K88" s="74">
        <v>0</v>
      </c>
    </row>
    <row r="89" spans="1:11" s="19" customFormat="1" ht="12.75">
      <c r="A89" s="14"/>
      <c r="B89" s="18">
        <v>80195</v>
      </c>
      <c r="C89" s="2" t="s">
        <v>7</v>
      </c>
      <c r="D89" s="81">
        <v>7702360</v>
      </c>
      <c r="E89" s="75">
        <f t="shared" si="11"/>
        <v>132710</v>
      </c>
      <c r="F89" s="75">
        <f>16300+2400</f>
        <v>18700</v>
      </c>
      <c r="G89" s="75">
        <v>0</v>
      </c>
      <c r="H89" s="75">
        <v>0</v>
      </c>
      <c r="I89" s="75">
        <v>0</v>
      </c>
      <c r="J89" s="75">
        <v>0</v>
      </c>
      <c r="K89" s="74">
        <v>7569650</v>
      </c>
    </row>
    <row r="90" spans="1:11" s="40" customFormat="1" ht="12.75">
      <c r="A90" s="37">
        <v>851</v>
      </c>
      <c r="B90" s="38"/>
      <c r="C90" s="49" t="s">
        <v>62</v>
      </c>
      <c r="D90" s="82">
        <f>SUM(D91:D92)</f>
        <v>370000</v>
      </c>
      <c r="E90" s="79">
        <f>SUM(E91:E92)</f>
        <v>370000</v>
      </c>
      <c r="F90" s="79">
        <f>SUM(F91:F92)</f>
        <v>60000</v>
      </c>
      <c r="G90" s="79">
        <f>SUM(G91:G92)</f>
        <v>0</v>
      </c>
      <c r="H90" s="79">
        <f>SUM(H91:H92)</f>
        <v>80000</v>
      </c>
      <c r="I90" s="79">
        <f>SUM(I91:I92)</f>
        <v>0</v>
      </c>
      <c r="J90" s="79">
        <f>SUM(J91:J92)</f>
        <v>0</v>
      </c>
      <c r="K90" s="78">
        <f>SUM(K91:K92)</f>
        <v>0</v>
      </c>
    </row>
    <row r="91" spans="1:11" s="42" customFormat="1" ht="12.75">
      <c r="A91" s="45"/>
      <c r="B91" s="41">
        <v>85153</v>
      </c>
      <c r="C91" s="64" t="s">
        <v>82</v>
      </c>
      <c r="D91" s="80">
        <v>25000</v>
      </c>
      <c r="E91" s="75">
        <f>D91-K91</f>
        <v>25000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6">
        <v>0</v>
      </c>
    </row>
    <row r="92" spans="1:11" s="19" customFormat="1" ht="12.75">
      <c r="A92" s="14"/>
      <c r="B92" s="18">
        <v>85154</v>
      </c>
      <c r="C92" s="2" t="s">
        <v>16</v>
      </c>
      <c r="D92" s="81">
        <v>345000</v>
      </c>
      <c r="E92" s="74">
        <f>D92-K92</f>
        <v>345000</v>
      </c>
      <c r="F92" s="81">
        <v>60000</v>
      </c>
      <c r="G92" s="74">
        <v>0</v>
      </c>
      <c r="H92" s="74">
        <v>80000</v>
      </c>
      <c r="I92" s="81">
        <v>0</v>
      </c>
      <c r="J92" s="74">
        <v>0</v>
      </c>
      <c r="K92" s="74">
        <v>0</v>
      </c>
    </row>
    <row r="93" spans="1:11" s="40" customFormat="1" ht="12.75">
      <c r="A93" s="37">
        <v>852</v>
      </c>
      <c r="B93" s="38"/>
      <c r="C93" s="39" t="s">
        <v>73</v>
      </c>
      <c r="D93" s="78">
        <f>SUM(D95:D101)</f>
        <v>2990360</v>
      </c>
      <c r="E93" s="78">
        <f aca="true" t="shared" si="12" ref="E93:K93">SUM(E95:E101)</f>
        <v>2990360</v>
      </c>
      <c r="F93" s="79">
        <f t="shared" si="12"/>
        <v>701900</v>
      </c>
      <c r="G93" s="79">
        <f t="shared" si="12"/>
        <v>133900</v>
      </c>
      <c r="H93" s="78">
        <f t="shared" si="12"/>
        <v>0</v>
      </c>
      <c r="I93" s="78">
        <f t="shared" si="12"/>
        <v>0</v>
      </c>
      <c r="J93" s="78">
        <f t="shared" si="12"/>
        <v>0</v>
      </c>
      <c r="K93" s="78">
        <f t="shared" si="12"/>
        <v>0</v>
      </c>
    </row>
    <row r="94" spans="1:11" s="42" customFormat="1" ht="12.75">
      <c r="A94" s="45"/>
      <c r="B94" s="41">
        <v>85212</v>
      </c>
      <c r="C94" s="48" t="s">
        <v>84</v>
      </c>
      <c r="D94" s="80"/>
      <c r="E94" s="76"/>
      <c r="F94" s="80"/>
      <c r="G94" s="76"/>
      <c r="H94" s="76"/>
      <c r="I94" s="80"/>
      <c r="J94" s="76"/>
      <c r="K94" s="76"/>
    </row>
    <row r="95" spans="1:11" s="42" customFormat="1" ht="12.75">
      <c r="A95" s="45"/>
      <c r="B95" s="41"/>
      <c r="C95" s="48" t="s">
        <v>83</v>
      </c>
      <c r="D95" s="80">
        <v>1209920</v>
      </c>
      <c r="E95" s="74">
        <f aca="true" t="shared" si="13" ref="E95:E101">D95-K95</f>
        <v>1209920</v>
      </c>
      <c r="F95" s="80">
        <f>60000+4500</f>
        <v>64500</v>
      </c>
      <c r="G95" s="76">
        <f>18200+1600</f>
        <v>19800</v>
      </c>
      <c r="H95" s="76">
        <v>0</v>
      </c>
      <c r="I95" s="80">
        <v>0</v>
      </c>
      <c r="J95" s="76">
        <v>0</v>
      </c>
      <c r="K95" s="76">
        <v>0</v>
      </c>
    </row>
    <row r="96" spans="1:11" s="19" customFormat="1" ht="12.75">
      <c r="A96" s="14"/>
      <c r="B96" s="18">
        <v>85213</v>
      </c>
      <c r="C96" s="2" t="s">
        <v>63</v>
      </c>
      <c r="D96" s="80">
        <v>13000</v>
      </c>
      <c r="E96" s="74">
        <f t="shared" si="13"/>
        <v>13000</v>
      </c>
      <c r="F96" s="81">
        <v>0</v>
      </c>
      <c r="G96" s="74">
        <v>0</v>
      </c>
      <c r="H96" s="74">
        <v>0</v>
      </c>
      <c r="I96" s="81">
        <v>0</v>
      </c>
      <c r="J96" s="88">
        <v>0</v>
      </c>
      <c r="K96" s="74">
        <v>0</v>
      </c>
    </row>
    <row r="97" spans="1:11" s="19" customFormat="1" ht="12.75">
      <c r="A97" s="14"/>
      <c r="B97" s="18">
        <v>85214</v>
      </c>
      <c r="C97" s="48" t="s">
        <v>28</v>
      </c>
      <c r="D97" s="81">
        <v>497000</v>
      </c>
      <c r="E97" s="74">
        <f t="shared" si="13"/>
        <v>497000</v>
      </c>
      <c r="F97" s="81">
        <v>0</v>
      </c>
      <c r="G97" s="74">
        <v>0</v>
      </c>
      <c r="H97" s="74">
        <v>0</v>
      </c>
      <c r="I97" s="81">
        <v>0</v>
      </c>
      <c r="J97" s="74">
        <v>0</v>
      </c>
      <c r="K97" s="74">
        <v>0</v>
      </c>
    </row>
    <row r="98" spans="1:11" s="19" customFormat="1" ht="12.75">
      <c r="A98" s="14"/>
      <c r="B98" s="18">
        <v>85215</v>
      </c>
      <c r="C98" s="2" t="s">
        <v>17</v>
      </c>
      <c r="D98" s="81">
        <v>200000</v>
      </c>
      <c r="E98" s="74">
        <f t="shared" si="13"/>
        <v>200000</v>
      </c>
      <c r="F98" s="81">
        <v>0</v>
      </c>
      <c r="G98" s="74">
        <v>0</v>
      </c>
      <c r="H98" s="74">
        <v>0</v>
      </c>
      <c r="I98" s="81">
        <v>0</v>
      </c>
      <c r="J98" s="74">
        <v>0</v>
      </c>
      <c r="K98" s="74">
        <v>0</v>
      </c>
    </row>
    <row r="99" spans="1:11" s="19" customFormat="1" ht="12.75">
      <c r="A99" s="14"/>
      <c r="B99" s="18">
        <v>85219</v>
      </c>
      <c r="C99" s="2" t="s">
        <v>29</v>
      </c>
      <c r="D99" s="81">
        <v>625590</v>
      </c>
      <c r="E99" s="74">
        <f t="shared" si="13"/>
        <v>625590</v>
      </c>
      <c r="F99" s="81">
        <f>370200+28000+2000</f>
        <v>400200</v>
      </c>
      <c r="G99" s="74">
        <f>62500+9700</f>
        <v>72200</v>
      </c>
      <c r="H99" s="74">
        <v>0</v>
      </c>
      <c r="I99" s="81">
        <v>0</v>
      </c>
      <c r="J99" s="74">
        <v>0</v>
      </c>
      <c r="K99" s="74">
        <v>0</v>
      </c>
    </row>
    <row r="100" spans="1:11" s="19" customFormat="1" ht="12.75">
      <c r="A100" s="14"/>
      <c r="B100" s="18">
        <v>85228</v>
      </c>
      <c r="C100" s="2" t="s">
        <v>30</v>
      </c>
      <c r="D100" s="81">
        <v>289650</v>
      </c>
      <c r="E100" s="74">
        <f t="shared" si="13"/>
        <v>289650</v>
      </c>
      <c r="F100" s="81">
        <f>221000+16200</f>
        <v>237200</v>
      </c>
      <c r="G100" s="74">
        <f>36400+5500</f>
        <v>41900</v>
      </c>
      <c r="H100" s="74">
        <v>0</v>
      </c>
      <c r="I100" s="81">
        <v>0</v>
      </c>
      <c r="J100" s="74">
        <v>0</v>
      </c>
      <c r="K100" s="74">
        <v>0</v>
      </c>
    </row>
    <row r="101" spans="1:11" s="19" customFormat="1" ht="12.75">
      <c r="A101" s="14"/>
      <c r="B101" s="18">
        <v>85295</v>
      </c>
      <c r="C101" s="2" t="s">
        <v>7</v>
      </c>
      <c r="D101" s="81">
        <v>155200</v>
      </c>
      <c r="E101" s="74">
        <f t="shared" si="13"/>
        <v>155200</v>
      </c>
      <c r="F101" s="81">
        <v>0</v>
      </c>
      <c r="G101" s="74">
        <v>0</v>
      </c>
      <c r="H101" s="74">
        <v>0</v>
      </c>
      <c r="I101" s="81">
        <v>0</v>
      </c>
      <c r="J101" s="75">
        <v>0</v>
      </c>
      <c r="K101" s="74">
        <v>0</v>
      </c>
    </row>
    <row r="102" spans="1:11" s="40" customFormat="1" ht="12.75">
      <c r="A102" s="37">
        <v>854</v>
      </c>
      <c r="B102" s="38"/>
      <c r="C102" s="39" t="s">
        <v>64</v>
      </c>
      <c r="D102" s="82">
        <f>SUM(D103:D107)</f>
        <v>254737</v>
      </c>
      <c r="E102" s="79">
        <f aca="true" t="shared" si="14" ref="E102:K102">SUM(E103:E107)</f>
        <v>254737</v>
      </c>
      <c r="F102" s="79">
        <f t="shared" si="14"/>
        <v>147900</v>
      </c>
      <c r="G102" s="79">
        <f t="shared" si="14"/>
        <v>29150</v>
      </c>
      <c r="H102" s="79">
        <f t="shared" si="14"/>
        <v>0</v>
      </c>
      <c r="I102" s="79">
        <f t="shared" si="14"/>
        <v>0</v>
      </c>
      <c r="J102" s="79">
        <f t="shared" si="14"/>
        <v>0</v>
      </c>
      <c r="K102" s="78">
        <f t="shared" si="14"/>
        <v>0</v>
      </c>
    </row>
    <row r="103" spans="1:11" s="42" customFormat="1" ht="12.75">
      <c r="A103" s="45"/>
      <c r="B103" s="41">
        <v>85401</v>
      </c>
      <c r="C103" s="47" t="s">
        <v>31</v>
      </c>
      <c r="D103" s="80">
        <v>183275</v>
      </c>
      <c r="E103" s="74">
        <f>D103-K103</f>
        <v>183275</v>
      </c>
      <c r="F103" s="80">
        <f>137500+10400</f>
        <v>147900</v>
      </c>
      <c r="G103" s="76">
        <f>25500+3650</f>
        <v>29150</v>
      </c>
      <c r="H103" s="76">
        <v>0</v>
      </c>
      <c r="I103" s="80">
        <v>0</v>
      </c>
      <c r="J103" s="76">
        <v>0</v>
      </c>
      <c r="K103" s="74">
        <v>0</v>
      </c>
    </row>
    <row r="104" spans="1:11" s="42" customFormat="1" ht="12.75">
      <c r="A104" s="45"/>
      <c r="B104" s="41">
        <v>85412</v>
      </c>
      <c r="C104" s="47" t="s">
        <v>79</v>
      </c>
      <c r="D104" s="80">
        <v>7500</v>
      </c>
      <c r="E104" s="74">
        <f>D104-K104</f>
        <v>7500</v>
      </c>
      <c r="F104" s="80">
        <v>0</v>
      </c>
      <c r="G104" s="76">
        <v>0</v>
      </c>
      <c r="H104" s="76">
        <v>0</v>
      </c>
      <c r="I104" s="80">
        <v>0</v>
      </c>
      <c r="J104" s="76">
        <v>0</v>
      </c>
      <c r="K104" s="74">
        <v>0</v>
      </c>
    </row>
    <row r="105" spans="1:11" s="42" customFormat="1" ht="12.75">
      <c r="A105" s="45"/>
      <c r="B105" s="41">
        <v>85415</v>
      </c>
      <c r="C105" s="47" t="s">
        <v>80</v>
      </c>
      <c r="D105" s="80">
        <v>62000</v>
      </c>
      <c r="E105" s="74">
        <f>D105-K105</f>
        <v>62000</v>
      </c>
      <c r="F105" s="80">
        <v>0</v>
      </c>
      <c r="G105" s="76">
        <v>0</v>
      </c>
      <c r="H105" s="76">
        <v>0</v>
      </c>
      <c r="I105" s="80">
        <v>0</v>
      </c>
      <c r="J105" s="76">
        <v>0</v>
      </c>
      <c r="K105" s="74">
        <v>0</v>
      </c>
    </row>
    <row r="106" spans="1:11" s="19" customFormat="1" ht="12.75">
      <c r="A106" s="14"/>
      <c r="B106" s="18">
        <v>85446</v>
      </c>
      <c r="C106" s="48" t="s">
        <v>39</v>
      </c>
      <c r="D106" s="81">
        <v>482</v>
      </c>
      <c r="E106" s="74">
        <f>D106-K106</f>
        <v>482</v>
      </c>
      <c r="F106" s="81">
        <v>0</v>
      </c>
      <c r="G106" s="74">
        <v>0</v>
      </c>
      <c r="H106" s="74">
        <v>0</v>
      </c>
      <c r="I106" s="81">
        <v>0</v>
      </c>
      <c r="J106" s="74">
        <v>0</v>
      </c>
      <c r="K106" s="74">
        <v>0</v>
      </c>
    </row>
    <row r="107" spans="1:11" s="19" customFormat="1" ht="12.75">
      <c r="A107" s="15"/>
      <c r="B107" s="13">
        <v>85495</v>
      </c>
      <c r="C107" s="3" t="s">
        <v>7</v>
      </c>
      <c r="D107" s="83">
        <v>1480</v>
      </c>
      <c r="E107" s="84">
        <f>D107-K107</f>
        <v>1480</v>
      </c>
      <c r="F107" s="83">
        <v>0</v>
      </c>
      <c r="G107" s="84">
        <v>0</v>
      </c>
      <c r="H107" s="84">
        <v>0</v>
      </c>
      <c r="I107" s="83">
        <v>0</v>
      </c>
      <c r="J107" s="84">
        <v>0</v>
      </c>
      <c r="K107" s="84">
        <v>0</v>
      </c>
    </row>
    <row r="108" spans="1:11" s="19" customFormat="1" ht="12.75">
      <c r="A108" s="18"/>
      <c r="B108" s="18"/>
      <c r="D108" s="20"/>
      <c r="E108" s="20"/>
      <c r="F108" s="20"/>
      <c r="G108" s="20"/>
      <c r="H108" s="20"/>
      <c r="I108" s="20"/>
      <c r="J108" s="20"/>
      <c r="K108" s="20"/>
    </row>
    <row r="109" spans="1:11" s="19" customFormat="1" ht="12.75">
      <c r="A109" s="13"/>
      <c r="B109" s="13"/>
      <c r="C109" s="1"/>
      <c r="D109" s="5"/>
      <c r="E109" s="20"/>
      <c r="F109" s="20"/>
      <c r="G109" s="20"/>
      <c r="H109" s="20"/>
      <c r="I109" s="20"/>
      <c r="J109" s="20"/>
      <c r="K109" s="20"/>
    </row>
    <row r="110" spans="1:11" ht="12.75">
      <c r="A110" s="14"/>
      <c r="B110" s="14"/>
      <c r="C110" s="2"/>
      <c r="D110" s="21"/>
      <c r="E110" s="27" t="s">
        <v>42</v>
      </c>
      <c r="F110" s="25"/>
      <c r="G110" s="25"/>
      <c r="H110" s="25"/>
      <c r="I110" s="25"/>
      <c r="J110" s="25"/>
      <c r="K110" s="28"/>
    </row>
    <row r="111" spans="1:11" ht="12.75">
      <c r="A111" s="14"/>
      <c r="B111" s="14"/>
      <c r="C111" s="14" t="s">
        <v>40</v>
      </c>
      <c r="D111" s="26" t="s">
        <v>86</v>
      </c>
      <c r="E111" s="29"/>
      <c r="F111" s="27" t="s">
        <v>77</v>
      </c>
      <c r="G111" s="69"/>
      <c r="H111" s="25"/>
      <c r="I111" s="25"/>
      <c r="J111" s="25"/>
      <c r="K111" s="101" t="s">
        <v>0</v>
      </c>
    </row>
    <row r="112" spans="1:11" ht="12.75">
      <c r="A112" s="14" t="s">
        <v>2</v>
      </c>
      <c r="B112" s="14" t="s">
        <v>3</v>
      </c>
      <c r="C112" s="14" t="s">
        <v>41</v>
      </c>
      <c r="D112" s="24" t="s">
        <v>96</v>
      </c>
      <c r="E112" s="30"/>
      <c r="F112" s="8"/>
      <c r="G112" s="8"/>
      <c r="H112" s="6"/>
      <c r="I112" s="32"/>
      <c r="J112" s="16" t="s">
        <v>87</v>
      </c>
      <c r="K112" s="24" t="s">
        <v>1</v>
      </c>
    </row>
    <row r="113" spans="1:11" ht="12.75">
      <c r="A113" s="14"/>
      <c r="B113" s="14"/>
      <c r="C113" s="14"/>
      <c r="D113" s="24" t="s">
        <v>90</v>
      </c>
      <c r="E113" s="30" t="s">
        <v>87</v>
      </c>
      <c r="F113" s="8" t="s">
        <v>4</v>
      </c>
      <c r="G113" s="8" t="s">
        <v>89</v>
      </c>
      <c r="H113" s="6"/>
      <c r="I113" s="32" t="s">
        <v>0</v>
      </c>
      <c r="J113" s="16" t="s">
        <v>97</v>
      </c>
      <c r="K113" s="24"/>
    </row>
    <row r="114" spans="1:11" ht="12.75">
      <c r="A114" s="14"/>
      <c r="B114" s="14"/>
      <c r="C114" s="14"/>
      <c r="D114" s="24"/>
      <c r="E114" s="30" t="s">
        <v>88</v>
      </c>
      <c r="F114" s="8"/>
      <c r="G114" s="71" t="s">
        <v>43</v>
      </c>
      <c r="H114" s="62" t="s">
        <v>5</v>
      </c>
      <c r="I114" s="32" t="s">
        <v>44</v>
      </c>
      <c r="J114" s="102" t="s">
        <v>78</v>
      </c>
      <c r="K114" s="7"/>
    </row>
    <row r="115" spans="1:11" ht="12.75">
      <c r="A115" s="14"/>
      <c r="B115" s="14"/>
      <c r="C115" s="14"/>
      <c r="D115" s="24"/>
      <c r="E115" s="20"/>
      <c r="F115" s="63"/>
      <c r="G115" s="70"/>
      <c r="H115" s="62"/>
      <c r="I115" s="62" t="s">
        <v>6</v>
      </c>
      <c r="J115" s="4" t="s">
        <v>45</v>
      </c>
      <c r="K115" s="7"/>
    </row>
    <row r="116" spans="1:11" ht="12.75">
      <c r="A116" s="15"/>
      <c r="B116" s="15"/>
      <c r="C116" s="3"/>
      <c r="D116" s="9"/>
      <c r="E116" s="10"/>
      <c r="F116" s="43"/>
      <c r="G116" s="43"/>
      <c r="H116" s="10"/>
      <c r="I116" s="33"/>
      <c r="K116" s="11"/>
    </row>
    <row r="117" spans="1:11" s="23" customFormat="1" ht="12.75">
      <c r="A117" s="55">
        <v>1</v>
      </c>
      <c r="B117" s="56">
        <v>2</v>
      </c>
      <c r="C117" s="55">
        <v>3</v>
      </c>
      <c r="D117" s="57">
        <v>4</v>
      </c>
      <c r="E117" s="58">
        <v>5</v>
      </c>
      <c r="F117" s="57">
        <v>6</v>
      </c>
      <c r="G117" s="58">
        <v>7</v>
      </c>
      <c r="H117" s="58">
        <v>8</v>
      </c>
      <c r="I117" s="57">
        <v>9</v>
      </c>
      <c r="J117" s="58">
        <v>10</v>
      </c>
      <c r="K117" s="58">
        <v>11</v>
      </c>
    </row>
    <row r="118" spans="1:11" s="40" customFormat="1" ht="12.75">
      <c r="A118" s="44">
        <v>900</v>
      </c>
      <c r="B118" s="38"/>
      <c r="C118" s="46" t="s">
        <v>65</v>
      </c>
      <c r="D118" s="82"/>
      <c r="E118" s="72"/>
      <c r="F118" s="82"/>
      <c r="G118" s="72"/>
      <c r="H118" s="72"/>
      <c r="I118" s="82"/>
      <c r="J118" s="72"/>
      <c r="K118" s="72"/>
    </row>
    <row r="119" spans="1:11" s="40" customFormat="1" ht="12.75">
      <c r="A119" s="37"/>
      <c r="B119" s="38"/>
      <c r="C119" s="39" t="s">
        <v>66</v>
      </c>
      <c r="D119" s="82">
        <f>SUM(D120:D124)</f>
        <v>7468846</v>
      </c>
      <c r="E119" s="78">
        <f aca="true" t="shared" si="15" ref="E119:K119">SUM(E120:E124)</f>
        <v>1985500</v>
      </c>
      <c r="F119" s="82">
        <f t="shared" si="15"/>
        <v>0</v>
      </c>
      <c r="G119" s="78">
        <f t="shared" si="15"/>
        <v>0</v>
      </c>
      <c r="H119" s="78">
        <f t="shared" si="15"/>
        <v>149000</v>
      </c>
      <c r="I119" s="82">
        <f t="shared" si="15"/>
        <v>0</v>
      </c>
      <c r="J119" s="78">
        <f t="shared" si="15"/>
        <v>0</v>
      </c>
      <c r="K119" s="78">
        <f t="shared" si="15"/>
        <v>5483346</v>
      </c>
    </row>
    <row r="120" spans="1:11" s="19" customFormat="1" ht="12.75">
      <c r="A120" s="14"/>
      <c r="B120" s="18">
        <v>90003</v>
      </c>
      <c r="C120" s="2" t="s">
        <v>32</v>
      </c>
      <c r="D120" s="81">
        <v>1095000</v>
      </c>
      <c r="E120" s="74">
        <f>D120-K120</f>
        <v>1095000</v>
      </c>
      <c r="F120" s="81">
        <v>0</v>
      </c>
      <c r="G120" s="74">
        <v>0</v>
      </c>
      <c r="H120" s="74">
        <v>0</v>
      </c>
      <c r="I120" s="81">
        <v>0</v>
      </c>
      <c r="J120" s="74">
        <v>0</v>
      </c>
      <c r="K120" s="74">
        <v>0</v>
      </c>
    </row>
    <row r="121" spans="1:11" s="19" customFormat="1" ht="12.75">
      <c r="A121" s="14"/>
      <c r="B121" s="18">
        <v>90004</v>
      </c>
      <c r="C121" s="48" t="s">
        <v>33</v>
      </c>
      <c r="D121" s="81">
        <v>493500</v>
      </c>
      <c r="E121" s="74">
        <f>D121-K121</f>
        <v>193500</v>
      </c>
      <c r="F121" s="81">
        <v>0</v>
      </c>
      <c r="G121" s="74">
        <v>0</v>
      </c>
      <c r="H121" s="74">
        <v>0</v>
      </c>
      <c r="I121" s="81">
        <v>0</v>
      </c>
      <c r="J121" s="74">
        <v>0</v>
      </c>
      <c r="K121" s="74">
        <v>300000</v>
      </c>
    </row>
    <row r="122" spans="1:11" s="19" customFormat="1" ht="12.75">
      <c r="A122" s="14"/>
      <c r="B122" s="18">
        <v>90015</v>
      </c>
      <c r="C122" s="2" t="s">
        <v>34</v>
      </c>
      <c r="D122" s="81">
        <v>397000</v>
      </c>
      <c r="E122" s="74">
        <f>D122-K122</f>
        <v>397000</v>
      </c>
      <c r="F122" s="81">
        <v>0</v>
      </c>
      <c r="G122" s="74">
        <v>0</v>
      </c>
      <c r="H122" s="74">
        <v>0</v>
      </c>
      <c r="I122" s="81">
        <v>0</v>
      </c>
      <c r="J122" s="74">
        <v>0</v>
      </c>
      <c r="K122" s="74">
        <v>0</v>
      </c>
    </row>
    <row r="123" spans="1:11" s="19" customFormat="1" ht="12.75">
      <c r="A123" s="14"/>
      <c r="B123" s="18">
        <v>90017</v>
      </c>
      <c r="C123" s="2" t="s">
        <v>74</v>
      </c>
      <c r="D123" s="81">
        <v>422000</v>
      </c>
      <c r="E123" s="74">
        <f>D123-K123</f>
        <v>122000</v>
      </c>
      <c r="F123" s="81">
        <v>0</v>
      </c>
      <c r="G123" s="74">
        <v>0</v>
      </c>
      <c r="H123" s="74">
        <v>122000</v>
      </c>
      <c r="I123" s="81">
        <v>0</v>
      </c>
      <c r="J123" s="74">
        <v>0</v>
      </c>
      <c r="K123" s="74">
        <v>300000</v>
      </c>
    </row>
    <row r="124" spans="1:11" s="19" customFormat="1" ht="12.75">
      <c r="A124" s="14"/>
      <c r="B124" s="18">
        <v>90095</v>
      </c>
      <c r="C124" s="2" t="s">
        <v>7</v>
      </c>
      <c r="D124" s="81">
        <v>5061346</v>
      </c>
      <c r="E124" s="74">
        <f>D124-K124</f>
        <v>178000</v>
      </c>
      <c r="F124" s="81">
        <v>0</v>
      </c>
      <c r="G124" s="74">
        <v>0</v>
      </c>
      <c r="H124" s="74">
        <v>27000</v>
      </c>
      <c r="I124" s="81">
        <v>0</v>
      </c>
      <c r="J124" s="74">
        <v>0</v>
      </c>
      <c r="K124" s="74">
        <f>1190294+3100000+393052+200000</f>
        <v>4883346</v>
      </c>
    </row>
    <row r="125" spans="1:11" s="19" customFormat="1" ht="12.75">
      <c r="A125" s="14"/>
      <c r="B125" s="18"/>
      <c r="C125" s="2"/>
      <c r="D125" s="81"/>
      <c r="E125" s="74"/>
      <c r="F125" s="81"/>
      <c r="G125" s="74"/>
      <c r="H125" s="74"/>
      <c r="I125" s="81"/>
      <c r="J125" s="74"/>
      <c r="K125" s="74"/>
    </row>
    <row r="126" spans="1:11" s="40" customFormat="1" ht="12.75">
      <c r="A126" s="37">
        <v>921</v>
      </c>
      <c r="B126" s="38"/>
      <c r="C126" s="39" t="s">
        <v>71</v>
      </c>
      <c r="D126" s="82"/>
      <c r="E126" s="78"/>
      <c r="F126" s="82"/>
      <c r="G126" s="78"/>
      <c r="H126" s="78"/>
      <c r="I126" s="82"/>
      <c r="J126" s="78"/>
      <c r="K126" s="78"/>
    </row>
    <row r="127" spans="1:11" s="40" customFormat="1" ht="12.75">
      <c r="A127" s="37"/>
      <c r="B127" s="38"/>
      <c r="C127" s="39" t="s">
        <v>67</v>
      </c>
      <c r="D127" s="82">
        <f>SUM(D128:D131)</f>
        <v>4670822</v>
      </c>
      <c r="E127" s="78">
        <f aca="true" t="shared" si="16" ref="E127:K127">SUM(E128:E131)</f>
        <v>1338300</v>
      </c>
      <c r="F127" s="82">
        <f t="shared" si="16"/>
        <v>0</v>
      </c>
      <c r="G127" s="78">
        <f t="shared" si="16"/>
        <v>0</v>
      </c>
      <c r="H127" s="78">
        <f t="shared" si="16"/>
        <v>1338300</v>
      </c>
      <c r="I127" s="82">
        <f t="shared" si="16"/>
        <v>0</v>
      </c>
      <c r="J127" s="78">
        <f t="shared" si="16"/>
        <v>0</v>
      </c>
      <c r="K127" s="78">
        <f t="shared" si="16"/>
        <v>3332522</v>
      </c>
    </row>
    <row r="128" spans="1:11" s="19" customFormat="1" ht="12.75">
      <c r="A128" s="14"/>
      <c r="B128" s="18">
        <v>92109</v>
      </c>
      <c r="C128" s="2" t="s">
        <v>35</v>
      </c>
      <c r="D128" s="81">
        <v>1633500</v>
      </c>
      <c r="E128" s="74">
        <f>D128-K128</f>
        <v>1041000</v>
      </c>
      <c r="F128" s="81">
        <v>0</v>
      </c>
      <c r="G128" s="74">
        <v>0</v>
      </c>
      <c r="H128" s="74">
        <v>1041000</v>
      </c>
      <c r="I128" s="81">
        <v>0</v>
      </c>
      <c r="J128" s="74">
        <v>0</v>
      </c>
      <c r="K128" s="74">
        <v>592500</v>
      </c>
    </row>
    <row r="129" spans="1:11" s="19" customFormat="1" ht="12.75">
      <c r="A129" s="14"/>
      <c r="B129" s="18">
        <v>92116</v>
      </c>
      <c r="C129" s="2" t="s">
        <v>15</v>
      </c>
      <c r="D129" s="81">
        <v>297300</v>
      </c>
      <c r="E129" s="74">
        <f>D129-K129</f>
        <v>297300</v>
      </c>
      <c r="F129" s="81">
        <v>0</v>
      </c>
      <c r="G129" s="74">
        <v>0</v>
      </c>
      <c r="H129" s="74">
        <v>297300</v>
      </c>
      <c r="I129" s="81">
        <v>0</v>
      </c>
      <c r="J129" s="74">
        <v>0</v>
      </c>
      <c r="K129" s="74">
        <v>0</v>
      </c>
    </row>
    <row r="130" spans="1:11" s="19" customFormat="1" ht="12.75">
      <c r="A130" s="14"/>
      <c r="B130" s="18">
        <v>92120</v>
      </c>
      <c r="C130" s="98" t="s">
        <v>93</v>
      </c>
      <c r="D130" s="81">
        <v>440000</v>
      </c>
      <c r="E130" s="74">
        <f>D130-K130</f>
        <v>0</v>
      </c>
      <c r="F130" s="81">
        <v>0</v>
      </c>
      <c r="G130" s="74">
        <v>0</v>
      </c>
      <c r="H130" s="74">
        <v>0</v>
      </c>
      <c r="I130" s="81">
        <v>0</v>
      </c>
      <c r="J130" s="74">
        <v>0</v>
      </c>
      <c r="K130" s="74">
        <v>440000</v>
      </c>
    </row>
    <row r="131" spans="1:11" s="19" customFormat="1" ht="12.75">
      <c r="A131" s="14"/>
      <c r="B131" s="18">
        <v>92195</v>
      </c>
      <c r="C131" s="2" t="s">
        <v>7</v>
      </c>
      <c r="D131" s="81">
        <v>2300022</v>
      </c>
      <c r="E131" s="74">
        <f>D131-K131</f>
        <v>0</v>
      </c>
      <c r="F131" s="81">
        <v>0</v>
      </c>
      <c r="G131" s="74">
        <v>0</v>
      </c>
      <c r="H131" s="74">
        <v>0</v>
      </c>
      <c r="I131" s="81">
        <v>0</v>
      </c>
      <c r="J131" s="74">
        <v>0</v>
      </c>
      <c r="K131" s="74">
        <v>2300022</v>
      </c>
    </row>
    <row r="132" spans="1:11" s="19" customFormat="1" ht="12.75">
      <c r="A132" s="14"/>
      <c r="B132" s="18"/>
      <c r="C132" s="2"/>
      <c r="D132" s="81"/>
      <c r="E132" s="74"/>
      <c r="F132" s="81"/>
      <c r="G132" s="74"/>
      <c r="H132" s="74"/>
      <c r="I132" s="81"/>
      <c r="J132" s="74"/>
      <c r="K132" s="74"/>
    </row>
    <row r="133" spans="1:11" s="40" customFormat="1" ht="12.75">
      <c r="A133" s="37">
        <v>926</v>
      </c>
      <c r="B133" s="38"/>
      <c r="C133" s="39" t="s">
        <v>68</v>
      </c>
      <c r="D133" s="82">
        <f aca="true" t="shared" si="17" ref="D133:K133">SUM(D134:D134)</f>
        <v>304800</v>
      </c>
      <c r="E133" s="78">
        <f t="shared" si="17"/>
        <v>244800</v>
      </c>
      <c r="F133" s="82">
        <f t="shared" si="17"/>
        <v>0</v>
      </c>
      <c r="G133" s="78">
        <f t="shared" si="17"/>
        <v>0</v>
      </c>
      <c r="H133" s="78">
        <f t="shared" si="17"/>
        <v>0</v>
      </c>
      <c r="I133" s="82">
        <f t="shared" si="17"/>
        <v>0</v>
      </c>
      <c r="J133" s="78">
        <f t="shared" si="17"/>
        <v>0</v>
      </c>
      <c r="K133" s="78">
        <f t="shared" si="17"/>
        <v>60000</v>
      </c>
    </row>
    <row r="134" spans="1:11" s="19" customFormat="1" ht="12.75">
      <c r="A134" s="14"/>
      <c r="B134" s="18">
        <v>92695</v>
      </c>
      <c r="C134" s="2" t="s">
        <v>7</v>
      </c>
      <c r="D134" s="81">
        <v>304800</v>
      </c>
      <c r="E134" s="74">
        <f>D134-K134</f>
        <v>244800</v>
      </c>
      <c r="F134" s="81">
        <v>0</v>
      </c>
      <c r="G134" s="74">
        <v>0</v>
      </c>
      <c r="H134" s="74">
        <v>0</v>
      </c>
      <c r="I134" s="81">
        <v>0</v>
      </c>
      <c r="J134" s="74">
        <v>0</v>
      </c>
      <c r="K134" s="74">
        <v>60000</v>
      </c>
    </row>
    <row r="135" spans="1:11" s="17" customFormat="1" ht="14.25">
      <c r="A135" s="50"/>
      <c r="B135" s="51"/>
      <c r="C135" s="54"/>
      <c r="D135" s="89"/>
      <c r="E135" s="90"/>
      <c r="F135" s="89"/>
      <c r="G135" s="90"/>
      <c r="H135" s="90"/>
      <c r="I135" s="89"/>
      <c r="J135" s="90"/>
      <c r="K135" s="90"/>
    </row>
    <row r="136" spans="1:11" s="35" customFormat="1" ht="12.75">
      <c r="A136" s="52" t="s">
        <v>69</v>
      </c>
      <c r="B136" s="53"/>
      <c r="C136" s="53"/>
      <c r="D136" s="91">
        <f>D133+D127+D119+D102+D93+D90+D81+D69+D66+D59+D54+D45+D31+D27+D24+D20+D16</f>
        <v>60169537</v>
      </c>
      <c r="E136" s="91">
        <f>E133+E127+E119+E102+E93+E90+E81+E69+E66+E59+E54+E45+E31+E27+E24+E20+E16</f>
        <v>23590410</v>
      </c>
      <c r="F136" s="91">
        <f>F133+F127+F119+F102+F93+F90+F81+F69+F66+F59+F54+F45+F31+F27+F24+F20+F16</f>
        <v>7870235</v>
      </c>
      <c r="G136" s="91">
        <f>G133+G127+G119+G102+G93+G90+G81+G69+G66+G59+G54+G45+G31+G27+G24+G20+G16</f>
        <v>1457070</v>
      </c>
      <c r="H136" s="91">
        <f>H133+H127+H119+H102+H93+H90+H81+H69+H66+H59+H54+H45+H31+H27+H24+H20+H16</f>
        <v>1590230</v>
      </c>
      <c r="I136" s="91">
        <f>I133+I127+I119+I102+I93+I90+I81+I69+I66+I59+I54+I45+I31+I27+I24+I20+I16</f>
        <v>236000</v>
      </c>
      <c r="J136" s="91">
        <f>J133+J127+J119+J102+J93+J90+J81+J69+J66+J59+J54+J45+J31+J27+J24+J20+J16</f>
        <v>0</v>
      </c>
      <c r="K136" s="91">
        <f>K133+K127+K119+K102+K93+K90+K81+K69+K66+K59+K54+K45+K31+K27+K24+K20+K16</f>
        <v>36579127</v>
      </c>
    </row>
    <row r="137" spans="1:11" ht="12.75">
      <c r="A137" s="19"/>
      <c r="B137"/>
      <c r="D137" s="99"/>
      <c r="F137"/>
      <c r="G137"/>
      <c r="H137"/>
      <c r="I137"/>
      <c r="J137"/>
      <c r="K137" s="99"/>
    </row>
    <row r="138" spans="1:11" ht="12.75">
      <c r="A138"/>
      <c r="B138"/>
      <c r="D138"/>
      <c r="F138"/>
      <c r="G138"/>
      <c r="H138"/>
      <c r="I138"/>
      <c r="J138"/>
      <c r="K138"/>
    </row>
    <row r="139" spans="1:11" ht="12.75">
      <c r="A139"/>
      <c r="B139"/>
      <c r="D139"/>
      <c r="E139"/>
      <c r="F139"/>
      <c r="G139"/>
      <c r="H139"/>
      <c r="I139"/>
      <c r="J139"/>
      <c r="K139"/>
    </row>
    <row r="140" spans="1:11" ht="12.75">
      <c r="A140"/>
      <c r="B140"/>
      <c r="D140"/>
      <c r="E140"/>
      <c r="F140"/>
      <c r="G140"/>
      <c r="H140"/>
      <c r="I140"/>
      <c r="J140"/>
      <c r="K140"/>
    </row>
    <row r="141" spans="1:11" ht="12.75">
      <c r="A141"/>
      <c r="B141"/>
      <c r="D141"/>
      <c r="E141"/>
      <c r="F141"/>
      <c r="G141"/>
      <c r="H141"/>
      <c r="I141"/>
      <c r="J141"/>
      <c r="K141"/>
    </row>
    <row r="142" spans="1:11" ht="12.75">
      <c r="A142"/>
      <c r="B142"/>
      <c r="D142"/>
      <c r="E142"/>
      <c r="F142"/>
      <c r="G142"/>
      <c r="H142"/>
      <c r="I142"/>
      <c r="J142"/>
      <c r="K142"/>
    </row>
    <row r="143" spans="1:11" ht="12.75">
      <c r="A143"/>
      <c r="B143"/>
      <c r="D143"/>
      <c r="E143"/>
      <c r="F143"/>
      <c r="G143"/>
      <c r="H143"/>
      <c r="I143"/>
      <c r="J143"/>
      <c r="K143"/>
    </row>
  </sheetData>
  <mergeCells count="2">
    <mergeCell ref="C5:H5"/>
    <mergeCell ref="C6:F6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2007-12-21T13:25:29Z</cp:lastPrinted>
  <dcterms:created xsi:type="dcterms:W3CDTF">2002-10-29T10:55:58Z</dcterms:created>
  <dcterms:modified xsi:type="dcterms:W3CDTF">2007-12-21T13:25:40Z</dcterms:modified>
  <cp:category/>
  <cp:version/>
  <cp:contentType/>
  <cp:contentStatus/>
</cp:coreProperties>
</file>