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570" windowWidth="9720" windowHeight="7020" activeTab="0"/>
  </bookViews>
  <sheets>
    <sheet name="DOCHi2000" sheetId="1" r:id="rId1"/>
  </sheets>
  <definedNames/>
  <calcPr fullCalcOnLoad="1"/>
</workbook>
</file>

<file path=xl/sharedStrings.xml><?xml version="1.0" encoding="utf-8"?>
<sst xmlns="http://schemas.openxmlformats.org/spreadsheetml/2006/main" count="550" uniqueCount="288">
  <si>
    <t>a) zestawienie dochodów wg działów</t>
  </si>
  <si>
    <t>Lp.</t>
  </si>
  <si>
    <t xml:space="preserve"> Treść</t>
  </si>
  <si>
    <t>GOSPODARKA KOMUNALNA</t>
  </si>
  <si>
    <t>BEZPIECZEŃSTWO  PUBLICZNE</t>
  </si>
  <si>
    <t>OGÓŁEM</t>
  </si>
  <si>
    <t>b) zestawienie dochodów wg działów, rozdziałów i paragrafów</t>
  </si>
  <si>
    <t>Pozostała działalność</t>
  </si>
  <si>
    <t>w tym:</t>
  </si>
  <si>
    <t>Gospodarka gruntami i nieruchom.</t>
  </si>
  <si>
    <t>wpływy z usług</t>
  </si>
  <si>
    <t>gruntu</t>
  </si>
  <si>
    <t>lokali mieszkalnych</t>
  </si>
  <si>
    <t>OŚWIATA I WYCHOWANIE</t>
  </si>
  <si>
    <t>Szkoły podstawowe</t>
  </si>
  <si>
    <t>Gimnazja</t>
  </si>
  <si>
    <t>DOCH.OD OSÓB PRAWN.,OD</t>
  </si>
  <si>
    <t>OSÓB FIZYCZN.I OD INNYCH...</t>
  </si>
  <si>
    <t>podatek rolny</t>
  </si>
  <si>
    <t>podatek leśny</t>
  </si>
  <si>
    <t>podatek od nieruchomości</t>
  </si>
  <si>
    <t>podatek od środków transportowych</t>
  </si>
  <si>
    <t>opłata prolongacyjna</t>
  </si>
  <si>
    <t>podatek od spadków i darowizn</t>
  </si>
  <si>
    <t>podatek od posiadania psów</t>
  </si>
  <si>
    <t>Urzędy wojewódzkie</t>
  </si>
  <si>
    <t>subwencje ogólne z budżetu  państwa</t>
  </si>
  <si>
    <t>Różne rozliczenia finansowe</t>
  </si>
  <si>
    <t>TRANSPORT I ŁĄCZNOŚĆ</t>
  </si>
  <si>
    <t>I OCHRONA ŚRODOWISKA</t>
  </si>
  <si>
    <t>GOSPODARKA MIESZKANIOWA</t>
  </si>
  <si>
    <t>EDUKACYJNA  OPIEKA</t>
  </si>
  <si>
    <t>WYCHOWAWCZA</t>
  </si>
  <si>
    <t xml:space="preserve">Kolonie i obozy oraz inne formy </t>
  </si>
  <si>
    <t>Usługi opiekuńcze i specjalistyczne</t>
  </si>
  <si>
    <t xml:space="preserve">usługi opiekuńcze </t>
  </si>
  <si>
    <t>Zasiłki i pomoc w naturze oraz</t>
  </si>
  <si>
    <t>Ośrodki pomocy społecznej</t>
  </si>
  <si>
    <t>TURYSTYKA</t>
  </si>
  <si>
    <t>osób fizycznych</t>
  </si>
  <si>
    <t>Wpływy z podatku dochodowego od</t>
  </si>
  <si>
    <t>Wpływy z pod.rolnego,pod.leśnego,pod.</t>
  </si>
  <si>
    <t>Urzędy gmin</t>
  </si>
  <si>
    <t>I OCHRONA  PRZECIWPOŻAROWA</t>
  </si>
  <si>
    <t>Część oświatowa subwencji ogólnej</t>
  </si>
  <si>
    <t>dla jednostek samorządu terytorial.</t>
  </si>
  <si>
    <t>URZĘDY NACZELNYCH ORGANÓW</t>
  </si>
  <si>
    <t>WŁADZY PAŃSTWOWEJ, KONTROLI</t>
  </si>
  <si>
    <t xml:space="preserve"> I OCHRONY PRAWA  ORAZ SĄDOW.</t>
  </si>
  <si>
    <t>Urzędy naczelnych organów władzy</t>
  </si>
  <si>
    <t>państw.,kontroli i ochrony prawa</t>
  </si>
  <si>
    <t>wpływy z różnych dochodów</t>
  </si>
  <si>
    <t>wpływy z opłaty miejscowej</t>
  </si>
  <si>
    <t>podatków i opłat</t>
  </si>
  <si>
    <t>dochody z najmu i dzierżawy składnik.</t>
  </si>
  <si>
    <t>wpływy z różnych opłat</t>
  </si>
  <si>
    <t>wpływy z tyt.przekształcenia prawa</t>
  </si>
  <si>
    <t>użytkowania wieczystego przysług.</t>
  </si>
  <si>
    <t>osobom fizycznym w prawo własności</t>
  </si>
  <si>
    <t>wpływy z opłat za zarząd, użytkowanie</t>
  </si>
  <si>
    <t>i użytkowanie wieczyste nieruchomości</t>
  </si>
  <si>
    <t>wpływy z różnych  dochodów</t>
  </si>
  <si>
    <t>odsetki od nieterminowych wpłat z tyt.</t>
  </si>
  <si>
    <t>ADMINISTRACJA  PUBLICZNA</t>
  </si>
  <si>
    <t>wpływy z tyt.wynagrodzenia płatnika</t>
  </si>
  <si>
    <t>od ludności</t>
  </si>
  <si>
    <t>pozostałe odsetki</t>
  </si>
  <si>
    <t>podatek od działalności gospodarczej</t>
  </si>
  <si>
    <t>karty podatkowej</t>
  </si>
  <si>
    <t>wpływy z opłaty targowej</t>
  </si>
  <si>
    <t>wpływy z opłaty skarbowej</t>
  </si>
  <si>
    <t>Drogi publiczne powiatowe</t>
  </si>
  <si>
    <t>dotacje celowe otrzymane z powiatu na</t>
  </si>
  <si>
    <t>porozumień między j.s.t.</t>
  </si>
  <si>
    <t>dotacje celowe otrzymane z bud.państ.</t>
  </si>
  <si>
    <t>zleconych gminie ustawami</t>
  </si>
  <si>
    <t>wpłaty z tyt.odpłatnego nabycia prawa</t>
  </si>
  <si>
    <t>szkoła nr 1</t>
  </si>
  <si>
    <t>szkoła nr 2</t>
  </si>
  <si>
    <t>gmin</t>
  </si>
  <si>
    <t>składki na ubezpieczenia społeczne</t>
  </si>
  <si>
    <t>na realizacje zadań bieżacych z zakresu</t>
  </si>
  <si>
    <t xml:space="preserve">administr.rządowej oraz innych zadań </t>
  </si>
  <si>
    <t>podatek dochodowy od osób fizycznych</t>
  </si>
  <si>
    <t>podatek dochodowy od osób prawnych</t>
  </si>
  <si>
    <t>osób fizycznych,opłacany w formie</t>
  </si>
  <si>
    <t>dochód budżetu państwa</t>
  </si>
  <si>
    <t>Udziały gmin w podatkach stanow.</t>
  </si>
  <si>
    <t xml:space="preserve">pozostałe odsetki (odsetki od środków </t>
  </si>
  <si>
    <t>gimnazjum</t>
  </si>
  <si>
    <t>Straż Miejska</t>
  </si>
  <si>
    <t>grzywny,mandaty i inne kary pieniężne</t>
  </si>
  <si>
    <t>kol.6/5</t>
  </si>
  <si>
    <t>DZIAŁALNOŚĆ USŁUGOWA</t>
  </si>
  <si>
    <t>zwrot opłat sądowych</t>
  </si>
  <si>
    <t>prowizja za znaki skarbowe</t>
  </si>
  <si>
    <t>odsetki od nietrminowych wpłat......</t>
  </si>
  <si>
    <t>podatek od czynności cywilnoprawnych</t>
  </si>
  <si>
    <t>Wpływy z innych opłat stanowiących</t>
  </si>
  <si>
    <t>Przedszkola</t>
  </si>
  <si>
    <t>zwrot za upomnienia</t>
  </si>
  <si>
    <t>odsetki od nieterminowych wpłat...........</t>
  </si>
  <si>
    <t>na rachunkach bankowych i inne)</t>
  </si>
  <si>
    <t>Plan na</t>
  </si>
  <si>
    <t>2002 r.</t>
  </si>
  <si>
    <t>Towarzystwa Budownictwa Społecznego</t>
  </si>
  <si>
    <t>Składki na ubezpieczenie zdrowotne</t>
  </si>
  <si>
    <t>opłacane za osoby pobierające niektóre</t>
  </si>
  <si>
    <t>świadczenia z pomocy społecznej</t>
  </si>
  <si>
    <t>(zwrot nakładów-przedsięwzięcie termomodern.)</t>
  </si>
  <si>
    <t>Drogi publiczne gminne</t>
  </si>
  <si>
    <t>Opracowania geodezyjne i kartograf.</t>
  </si>
  <si>
    <t xml:space="preserve">wypoczynku dzieci i młodzieży </t>
  </si>
  <si>
    <t>koszty zastępstwa procesowego</t>
  </si>
  <si>
    <t>wpływy z opłat za zezwolenia na sprzedaż</t>
  </si>
  <si>
    <t>alkoholu</t>
  </si>
  <si>
    <t>roczna opłata z tyt.użytkowania wieczyst.</t>
  </si>
  <si>
    <t>majątkowych Skarbu Państwa,jedn.samorz.</t>
  </si>
  <si>
    <t>teryt.lub innych jednostek zaliczanych do</t>
  </si>
  <si>
    <t>sektora finansów publ.oraz innych umów.....</t>
  </si>
  <si>
    <t>dochody jedn.samorz.teryt.na podst .ustaw</t>
  </si>
  <si>
    <t>sektora finansnów publ.oraz innych umów.....</t>
  </si>
  <si>
    <t>RÓŻNE ROZLICZENIA</t>
  </si>
  <si>
    <t>opłata za użytk.wieczyste%(sprzedaż)</t>
  </si>
  <si>
    <t>O690</t>
  </si>
  <si>
    <t>POMOC  SPOŁECZNA</t>
  </si>
  <si>
    <t>szkolnej, a także szkolenia młodzieży</t>
  </si>
  <si>
    <t>O970</t>
  </si>
  <si>
    <t>O440</t>
  </si>
  <si>
    <t>O910</t>
  </si>
  <si>
    <t>O470</t>
  </si>
  <si>
    <t>O750</t>
  </si>
  <si>
    <t>O760</t>
  </si>
  <si>
    <t>O770</t>
  </si>
  <si>
    <t>O830</t>
  </si>
  <si>
    <t>O920</t>
  </si>
  <si>
    <t>O570</t>
  </si>
  <si>
    <t>O350</t>
  </si>
  <si>
    <t>O310</t>
  </si>
  <si>
    <t>O320</t>
  </si>
  <si>
    <t>O330</t>
  </si>
  <si>
    <t>O340</t>
  </si>
  <si>
    <t>O360</t>
  </si>
  <si>
    <t>O370</t>
  </si>
  <si>
    <t>O430</t>
  </si>
  <si>
    <t>O500</t>
  </si>
  <si>
    <t>O410</t>
  </si>
  <si>
    <t>O480</t>
  </si>
  <si>
    <t>OO10</t>
  </si>
  <si>
    <t>OO20</t>
  </si>
  <si>
    <t>O960</t>
  </si>
  <si>
    <t>zadania bieżące realizowane na podst.</t>
  </si>
  <si>
    <t>na realizacje zadań bieżących z zakresu</t>
  </si>
  <si>
    <t>na realizację własnych zadań bieżących</t>
  </si>
  <si>
    <t>Wskaźnik</t>
  </si>
  <si>
    <t>(rozliczenia z lat ubiegłych i różne dochody)</t>
  </si>
  <si>
    <t>Plany zagospodarowania przestrzennego</t>
  </si>
  <si>
    <t>wpływy z różnych opłat(renty planistyczne)</t>
  </si>
  <si>
    <t>wpływy z różnych opłat(opłata adiacencka)</t>
  </si>
  <si>
    <t>ubezpieczenia emerytalne i rentowe</t>
  </si>
  <si>
    <t>z ubezpieczenia społecznego</t>
  </si>
  <si>
    <t>na inwestycje i zakupy inwestycyjne</t>
  </si>
  <si>
    <t xml:space="preserve">z zakresu administr.rządowej oraz innych </t>
  </si>
  <si>
    <t>zadań zleconych gminom ustawami</t>
  </si>
  <si>
    <t>DZIEDZICTWA  NARODOWEGO</t>
  </si>
  <si>
    <t>KULTURA  I  OCHRONA</t>
  </si>
  <si>
    <t xml:space="preserve">KULTURA I OCHRONA </t>
  </si>
  <si>
    <t>DZIEDZICTWA NARODOWEGO</t>
  </si>
  <si>
    <t>od czynności cywilnoprawnych,podatków</t>
  </si>
  <si>
    <t>i opłat lokalnych od osób prawnych i innych</t>
  </si>
  <si>
    <t>Wpływy z pod.rolnego,pod.leśnego,</t>
  </si>
  <si>
    <t>podatku od spadków i darowizn,podatku</t>
  </si>
  <si>
    <t>od czynności cywilnoprawnych oraz</t>
  </si>
  <si>
    <t>podatków i opłat lokalnych od osób</t>
  </si>
  <si>
    <t>własności  oraz prawa użytkowania</t>
  </si>
  <si>
    <t>wieczystego nieruchomości</t>
  </si>
  <si>
    <t>odsetki od nietermin.wpłat z tyt.pod.i opł.</t>
  </si>
  <si>
    <t>OBRONA  NARODOWA</t>
  </si>
  <si>
    <t>Pozostałe wydatki obronne</t>
  </si>
  <si>
    <t>O870</t>
  </si>
  <si>
    <t>wpływy ze sprzedaży składników majątkowych</t>
  </si>
  <si>
    <t>dotacja celowa otrzym.z bud.pań.....</t>
  </si>
  <si>
    <t xml:space="preserve">wpływy z róznych opłat (wpływy z zajęcia </t>
  </si>
  <si>
    <t>pasa drogowego)</t>
  </si>
  <si>
    <t>zwrot bonifikaty</t>
  </si>
  <si>
    <t>wpływy z różnych dochodów(kary umowne)</t>
  </si>
  <si>
    <t xml:space="preserve">dochody jst związane z realizacją zadań </t>
  </si>
  <si>
    <t>z zakresu admin.rządowej oraz innych zadań</t>
  </si>
  <si>
    <t>zleconych ustawami (dowody osobiste)</t>
  </si>
  <si>
    <t>rozliczenia z lat ubiegłych i inne</t>
  </si>
  <si>
    <t>za udziel.licencji-transp.drogowy taksówką</t>
  </si>
  <si>
    <t>gminne...</t>
  </si>
  <si>
    <t>Wybory do rad gmin,....oraz referenda</t>
  </si>
  <si>
    <t>jednostek organizacyjnych</t>
  </si>
  <si>
    <t xml:space="preserve">fizycznych </t>
  </si>
  <si>
    <t>otrzymane spadki,zapisy i darowizny.....</t>
  </si>
  <si>
    <t>gmin(zasiłki okresowe o charakt.obowiązk.)</t>
  </si>
  <si>
    <t>gmin (posiłek dla potrzebujących)</t>
  </si>
  <si>
    <t>Pomoc materialna dla uczniów</t>
  </si>
  <si>
    <t>gmin (stypendia socjalne)</t>
  </si>
  <si>
    <t xml:space="preserve">wpływy z usług (wpływy ze sprzedaży </t>
  </si>
  <si>
    <t>Specyfik.Istotnych Warunków Zamówienia)</t>
  </si>
  <si>
    <t>Część wyrównawcza subw.ogólnej dla gmin</t>
  </si>
  <si>
    <t>Część równoważąca subw.ogólnej dla gmin</t>
  </si>
  <si>
    <t>(kwota równoważąca dodatki mieszkaniowe)</t>
  </si>
  <si>
    <t>wpływy z różnych opłat (szkoła  nr 1)</t>
  </si>
  <si>
    <t>opłata z tyt.trwłego zarządu</t>
  </si>
  <si>
    <t>alimentacyjna oraz składki  na</t>
  </si>
  <si>
    <t xml:space="preserve">Świadczenia rodzinne, zaliczka </t>
  </si>
  <si>
    <t>najem komunalnych lokali mieszkalnych</t>
  </si>
  <si>
    <t>Cmentarze</t>
  </si>
  <si>
    <t>O490</t>
  </si>
  <si>
    <t xml:space="preserve">wpływy z innych lokalnych opłat pobieranych </t>
  </si>
  <si>
    <t>przez jst na podstawie odrębnych ustaw</t>
  </si>
  <si>
    <t>O10</t>
  </si>
  <si>
    <t>ROLNICTWO I ŁOWIECTWO</t>
  </si>
  <si>
    <t>O1095</t>
  </si>
  <si>
    <t>z lat ubiegłych</t>
  </si>
  <si>
    <t>wpływy z usług(sprzedaż ciepła dla BGŻ i inne)</t>
  </si>
  <si>
    <t>Obrona cywilna</t>
  </si>
  <si>
    <t>dotacje celowe otrzym.z budżetu państwa….</t>
  </si>
  <si>
    <t>rekompensaty utraconych dochodów…..</t>
  </si>
  <si>
    <t>dotacje  celowe otrzymane z bud.pań….</t>
  </si>
  <si>
    <t>pozostałe odsetki(szkoła nr 1 i nr 2)</t>
  </si>
  <si>
    <t>środki na dofinans.własnych zadań…..</t>
  </si>
  <si>
    <t>(szkoła nr 1-Projekt Programu Socrates)</t>
  </si>
  <si>
    <t>Domy i ośrodki kultury……</t>
  </si>
  <si>
    <t>Strukt.</t>
  </si>
  <si>
    <t xml:space="preserve">sprzedaz nieruchomości </t>
  </si>
  <si>
    <t>wpływy z usług (wpływy z tyt.opłat</t>
  </si>
  <si>
    <t>pobieranych przez firmę prowadzącą strefę</t>
  </si>
  <si>
    <t>płatnego postoju)</t>
  </si>
  <si>
    <t>Plan na rok 2007</t>
  </si>
  <si>
    <t xml:space="preserve">przed </t>
  </si>
  <si>
    <t>zmianami</t>
  </si>
  <si>
    <t>po</t>
  </si>
  <si>
    <t>zmianach</t>
  </si>
  <si>
    <t>Wykonanie</t>
  </si>
  <si>
    <t>budynków i lokali użytkowych</t>
  </si>
  <si>
    <t>najem lokali użytkowych i reklama MTBS</t>
  </si>
  <si>
    <t>dzierżawa pomieszczeń ZWiK</t>
  </si>
  <si>
    <t>wpływy z opłat za koncesje i licencje</t>
  </si>
  <si>
    <t>O590</t>
  </si>
  <si>
    <t>(zwrot z Urzędu Skarbowego niesłusznie</t>
  </si>
  <si>
    <t>z tytułu niewykorzystanych wydatków</t>
  </si>
  <si>
    <t>niewygasających</t>
  </si>
  <si>
    <t>sprzedaży nieruchomości przy ul.Kopernika</t>
  </si>
  <si>
    <t>gmin(j.angielski)</t>
  </si>
  <si>
    <t xml:space="preserve">z tytułu zabezpieczenia należytego </t>
  </si>
  <si>
    <t>wykonania umowy(boisko w Szkole nr 1)</t>
  </si>
  <si>
    <t>kary umowne</t>
  </si>
  <si>
    <t>awans zawodowy nauczycieli</t>
  </si>
  <si>
    <t>dofinansowanie pracodawcom kosztów</t>
  </si>
  <si>
    <t>przygotowania zawodowego młodocianych</t>
  </si>
  <si>
    <t>pracowników</t>
  </si>
  <si>
    <t xml:space="preserve">dochody jednostek samorządu </t>
  </si>
  <si>
    <t xml:space="preserve">terytorialnego związane z realizacją zadań </t>
  </si>
  <si>
    <t>zleconych ustawami</t>
  </si>
  <si>
    <t>Dodatki mieszkaniowe</t>
  </si>
  <si>
    <t>Zakłady gospodarki komunalnej</t>
  </si>
  <si>
    <t>O400</t>
  </si>
  <si>
    <t>wpływy z opłaty produktowej</t>
  </si>
  <si>
    <t>wpływy z różnych dochodów(kary)</t>
  </si>
  <si>
    <t>wyk.</t>
  </si>
  <si>
    <t>2007r.</t>
  </si>
  <si>
    <t>Załącznik nr 1</t>
  </si>
  <si>
    <t>Burmistrza Międzyzdrojów</t>
  </si>
  <si>
    <t>&amp;</t>
  </si>
  <si>
    <t>Dział</t>
  </si>
  <si>
    <t>rozdz.</t>
  </si>
  <si>
    <t>zapłaconego podatku VAT od opłaty z tyt.</t>
  </si>
  <si>
    <t>użytkow.wieczystego za 2005 r.i 2006 r.)</t>
  </si>
  <si>
    <t>niesłusznie naliczony podatek VAT od</t>
  </si>
  <si>
    <t>do Zarządzenia Nr 40/Fin/08</t>
  </si>
  <si>
    <t>z dnia 12 marca 2008 r.</t>
  </si>
  <si>
    <t>Zestawienie dochodów za rok 2007 r.(plan,wykonanie i wskaźniki)</t>
  </si>
  <si>
    <t>wpływy z różnych doch.(kary umowne i inne)</t>
  </si>
  <si>
    <t>Wybory do sejmu i Senatu</t>
  </si>
  <si>
    <t>refundacja wydatków-uniewaznienie aktu</t>
  </si>
  <si>
    <t>notarialnego na łacznik</t>
  </si>
  <si>
    <t>koszty egzekucyjne i koszty aktu notarialnego</t>
  </si>
  <si>
    <t>zakup lektur do szkół wiejskich</t>
  </si>
  <si>
    <t xml:space="preserve">środki na dofiansowanie własnych </t>
  </si>
  <si>
    <t>inwestycji…(boisko w gimanzjum)</t>
  </si>
  <si>
    <t>na realizację …(program nad dzieckiem</t>
  </si>
  <si>
    <t>i rodziną)</t>
  </si>
  <si>
    <t>wpływy i wydatki związane z gromadzeniem</t>
  </si>
  <si>
    <t>środków z opłat produktowych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</si>
</sst>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4" xfId="0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4" xfId="0" applyNumberForma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7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3" fontId="4" fillId="0" borderId="0" xfId="0" applyNumberFormat="1" applyFont="1" applyAlignment="1">
      <alignment/>
    </xf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9" fontId="8" fillId="0" borderId="7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9" fontId="8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1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0" fillId="0" borderId="8" xfId="0" applyNumberFormat="1" applyBorder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 horizontal="left"/>
    </xf>
    <xf numFmtId="4" fontId="4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0" fillId="0" borderId="4" xfId="0" applyNumberFormat="1" applyBorder="1" applyAlignment="1">
      <alignment horizontal="center"/>
    </xf>
    <xf numFmtId="4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Continuous"/>
    </xf>
    <xf numFmtId="4" fontId="9" fillId="0" borderId="8" xfId="0" applyNumberFormat="1" applyFont="1" applyBorder="1" applyAlignment="1">
      <alignment/>
    </xf>
    <xf numFmtId="10" fontId="9" fillId="0" borderId="2" xfId="0" applyNumberFormat="1" applyFont="1" applyBorder="1" applyAlignment="1">
      <alignment/>
    </xf>
    <xf numFmtId="9" fontId="9" fillId="0" borderId="8" xfId="0" applyNumberFormat="1" applyFont="1" applyBorder="1" applyAlignment="1">
      <alignment/>
    </xf>
    <xf numFmtId="10" fontId="9" fillId="0" borderId="5" xfId="0" applyNumberFormat="1" applyFont="1" applyBorder="1" applyAlignment="1">
      <alignment/>
    </xf>
    <xf numFmtId="9" fontId="9" fillId="0" borderId="9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9" fontId="9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9" fontId="8" fillId="0" borderId="1" xfId="0" applyNumberFormat="1" applyFont="1" applyBorder="1" applyAlignment="1">
      <alignment/>
    </xf>
    <xf numFmtId="4" fontId="10" fillId="0" borderId="8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10" fontId="8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4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4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0" fillId="0" borderId="7" xfId="0" applyBorder="1" applyAlignment="1">
      <alignment/>
    </xf>
    <xf numFmtId="4" fontId="0" fillId="0" borderId="2" xfId="0" applyNumberFormat="1" applyBorder="1" applyAlignment="1">
      <alignment horizontal="left"/>
    </xf>
    <xf numFmtId="4" fontId="0" fillId="0" borderId="3" xfId="0" applyNumberFormat="1" applyBorder="1" applyAlignment="1">
      <alignment horizontal="left"/>
    </xf>
    <xf numFmtId="10" fontId="8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9" fontId="0" fillId="0" borderId="0" xfId="0" applyNumberFormat="1" applyAlignment="1">
      <alignment/>
    </xf>
    <xf numFmtId="10" fontId="8" fillId="0" borderId="5" xfId="0" applyNumberFormat="1" applyFont="1" applyBorder="1" applyAlignment="1">
      <alignment/>
    </xf>
    <xf numFmtId="0" fontId="8" fillId="0" borderId="2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8" fillId="0" borderId="8" xfId="0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/>
    </xf>
    <xf numFmtId="0" fontId="3" fillId="0" borderId="2" xfId="0" applyFont="1" applyBorder="1" applyAlignment="1">
      <alignment horizontal="right"/>
    </xf>
    <xf numFmtId="10" fontId="10" fillId="0" borderId="2" xfId="0" applyNumberFormat="1" applyFont="1" applyBorder="1" applyAlignment="1">
      <alignment/>
    </xf>
    <xf numFmtId="9" fontId="10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0"/>
  <sheetViews>
    <sheetView showGridLines="0" tabSelected="1" workbookViewId="0" topLeftCell="A33">
      <selection activeCell="L458" sqref="L458"/>
    </sheetView>
  </sheetViews>
  <sheetFormatPr defaultColWidth="9.00390625" defaultRowHeight="12.75"/>
  <cols>
    <col min="1" max="1" width="3.75390625" style="0" customWidth="1"/>
    <col min="2" max="2" width="6.25390625" style="0" customWidth="1"/>
    <col min="3" max="3" width="36.25390625" style="0" customWidth="1"/>
    <col min="4" max="4" width="14.00390625" style="92" customWidth="1"/>
    <col min="5" max="5" width="11.625" style="28" hidden="1" customWidth="1"/>
    <col min="6" max="6" width="14.00390625" style="92" customWidth="1"/>
    <col min="7" max="7" width="13.875" style="92" customWidth="1"/>
    <col min="8" max="8" width="8.00390625" style="116" customWidth="1"/>
    <col min="9" max="9" width="6.375" style="117" customWidth="1"/>
    <col min="11" max="11" width="10.125" style="0" bestFit="1" customWidth="1"/>
  </cols>
  <sheetData>
    <row r="1" ht="12.75">
      <c r="F1" s="92" t="s">
        <v>265</v>
      </c>
    </row>
    <row r="2" ht="12.75">
      <c r="F2" s="92" t="s">
        <v>273</v>
      </c>
    </row>
    <row r="3" ht="12.75">
      <c r="F3" s="92" t="s">
        <v>266</v>
      </c>
    </row>
    <row r="4" ht="12.75">
      <c r="F4" s="92" t="s">
        <v>274</v>
      </c>
    </row>
    <row r="5" spans="2:8" ht="14.25">
      <c r="B5" s="2" t="s">
        <v>275</v>
      </c>
      <c r="C5" s="17"/>
      <c r="D5" s="93"/>
      <c r="E5" s="29"/>
      <c r="F5" s="93"/>
      <c r="G5" s="93"/>
      <c r="H5" s="118"/>
    </row>
    <row r="6" spans="1:7" ht="12.75">
      <c r="A6" s="1"/>
      <c r="B6" s="22" t="s">
        <v>0</v>
      </c>
      <c r="C6" s="22"/>
      <c r="D6" s="142"/>
      <c r="G6" s="94"/>
    </row>
    <row r="7" spans="1:9" ht="12.75">
      <c r="A7" s="7"/>
      <c r="B7" s="7" t="s">
        <v>268</v>
      </c>
      <c r="C7" s="147"/>
      <c r="D7" s="145" t="s">
        <v>232</v>
      </c>
      <c r="E7" s="146" t="s">
        <v>103</v>
      </c>
      <c r="F7" s="157"/>
      <c r="G7" s="163"/>
      <c r="H7" s="158" t="s">
        <v>154</v>
      </c>
      <c r="I7" s="68" t="s">
        <v>227</v>
      </c>
    </row>
    <row r="8" spans="1:9" ht="12.75">
      <c r="A8" s="7" t="s">
        <v>1</v>
      </c>
      <c r="B8" s="156" t="s">
        <v>269</v>
      </c>
      <c r="C8" s="8" t="s">
        <v>2</v>
      </c>
      <c r="D8" s="148" t="s">
        <v>233</v>
      </c>
      <c r="E8" s="143" t="s">
        <v>104</v>
      </c>
      <c r="F8" s="159" t="s">
        <v>235</v>
      </c>
      <c r="G8" s="107" t="s">
        <v>237</v>
      </c>
      <c r="H8" s="161"/>
      <c r="I8" s="69" t="s">
        <v>263</v>
      </c>
    </row>
    <row r="9" spans="1:9" ht="12.75">
      <c r="A9" s="9"/>
      <c r="B9" s="9" t="s">
        <v>267</v>
      </c>
      <c r="C9" s="9"/>
      <c r="D9" s="149" t="s">
        <v>234</v>
      </c>
      <c r="E9" s="144"/>
      <c r="F9" s="160" t="s">
        <v>236</v>
      </c>
      <c r="G9" s="95"/>
      <c r="H9" s="162" t="s">
        <v>92</v>
      </c>
      <c r="I9" s="70" t="s">
        <v>264</v>
      </c>
    </row>
    <row r="10" spans="1:9" ht="12.75">
      <c r="A10" s="60">
        <v>1</v>
      </c>
      <c r="B10" s="25">
        <v>2</v>
      </c>
      <c r="C10" s="25">
        <v>3</v>
      </c>
      <c r="D10" s="113">
        <v>4</v>
      </c>
      <c r="E10" s="30">
        <v>6</v>
      </c>
      <c r="F10" s="113">
        <v>5</v>
      </c>
      <c r="G10" s="113">
        <v>6</v>
      </c>
      <c r="H10" s="119">
        <v>7</v>
      </c>
      <c r="I10" s="120">
        <v>8</v>
      </c>
    </row>
    <row r="11" spans="1:9" s="4" customFormat="1" ht="15">
      <c r="A11" s="133">
        <v>1</v>
      </c>
      <c r="B11" s="85" t="s">
        <v>214</v>
      </c>
      <c r="C11" s="87" t="s">
        <v>215</v>
      </c>
      <c r="D11" s="89">
        <f>D58</f>
        <v>0</v>
      </c>
      <c r="E11" s="89"/>
      <c r="F11" s="89">
        <f>F58</f>
        <v>0</v>
      </c>
      <c r="G11" s="89">
        <f>G58</f>
        <v>0</v>
      </c>
      <c r="H11" s="122"/>
      <c r="I11" s="123"/>
    </row>
    <row r="12" spans="1:9" ht="12.75">
      <c r="A12" s="7"/>
      <c r="B12" s="32"/>
      <c r="C12" s="10"/>
      <c r="D12" s="96"/>
      <c r="E12" s="26"/>
      <c r="F12" s="96"/>
      <c r="G12" s="96"/>
      <c r="H12" s="122"/>
      <c r="I12" s="123"/>
    </row>
    <row r="13" spans="1:9" ht="15">
      <c r="A13" s="7">
        <v>2</v>
      </c>
      <c r="B13" s="55">
        <v>600</v>
      </c>
      <c r="C13" s="13" t="s">
        <v>28</v>
      </c>
      <c r="D13" s="96">
        <f>D61</f>
        <v>250000</v>
      </c>
      <c r="E13" s="26">
        <f>E61</f>
        <v>0</v>
      </c>
      <c r="F13" s="96">
        <f>F61</f>
        <v>128780</v>
      </c>
      <c r="G13" s="96">
        <f>G61</f>
        <v>169364.64</v>
      </c>
      <c r="H13" s="122">
        <f>G13/F13</f>
        <v>1.31514707252679</v>
      </c>
      <c r="I13" s="123">
        <f>G13/G$50</f>
        <v>0.005466317014856347</v>
      </c>
    </row>
    <row r="14" spans="1:9" ht="12.75">
      <c r="A14" s="7"/>
      <c r="B14" s="32"/>
      <c r="C14" s="10"/>
      <c r="D14" s="96"/>
      <c r="E14" s="26"/>
      <c r="F14" s="96"/>
      <c r="G14" s="96"/>
      <c r="H14" s="122"/>
      <c r="I14" s="123"/>
    </row>
    <row r="15" spans="1:9" ht="15">
      <c r="A15" s="7">
        <v>3</v>
      </c>
      <c r="B15" s="55">
        <v>630</v>
      </c>
      <c r="C15" s="13" t="s">
        <v>38</v>
      </c>
      <c r="D15" s="96">
        <f>D75</f>
        <v>640600</v>
      </c>
      <c r="E15" s="26">
        <f>E75</f>
        <v>640050</v>
      </c>
      <c r="F15" s="96">
        <f>F75</f>
        <v>0</v>
      </c>
      <c r="G15" s="96">
        <f>G75</f>
        <v>0</v>
      </c>
      <c r="H15" s="122"/>
      <c r="I15" s="123">
        <f>G15/G$50</f>
        <v>0</v>
      </c>
    </row>
    <row r="16" spans="1:9" ht="12.75">
      <c r="A16" s="7"/>
      <c r="B16" s="32"/>
      <c r="C16" s="10"/>
      <c r="D16" s="96"/>
      <c r="E16" s="26"/>
      <c r="F16" s="96"/>
      <c r="G16" s="96"/>
      <c r="H16" s="122"/>
      <c r="I16" s="123"/>
    </row>
    <row r="17" spans="1:9" ht="15">
      <c r="A17" s="7">
        <v>4</v>
      </c>
      <c r="B17" s="55">
        <v>700</v>
      </c>
      <c r="C17" s="13" t="s">
        <v>30</v>
      </c>
      <c r="D17" s="96">
        <f>D80</f>
        <v>13091523</v>
      </c>
      <c r="E17" s="26" t="e">
        <f>E80</f>
        <v>#REF!</v>
      </c>
      <c r="F17" s="96">
        <f>F80</f>
        <v>13529087</v>
      </c>
      <c r="G17" s="96">
        <f>G80</f>
        <v>11902340.64</v>
      </c>
      <c r="H17" s="122">
        <f>G17/F17</f>
        <v>0.8797593392665743</v>
      </c>
      <c r="I17" s="123">
        <f>G17/G$50</f>
        <v>0.384153192526186</v>
      </c>
    </row>
    <row r="18" spans="1:9" ht="12.75">
      <c r="A18" s="7"/>
      <c r="B18" s="32"/>
      <c r="C18" s="10"/>
      <c r="D18" s="96"/>
      <c r="E18" s="26"/>
      <c r="F18" s="96"/>
      <c r="G18" s="96"/>
      <c r="H18" s="122"/>
      <c r="I18" s="123"/>
    </row>
    <row r="19" spans="1:9" s="59" customFormat="1" ht="15" customHeight="1">
      <c r="A19" s="58">
        <v>5</v>
      </c>
      <c r="B19" s="56">
        <v>710</v>
      </c>
      <c r="C19" s="34" t="s">
        <v>93</v>
      </c>
      <c r="D19" s="97">
        <f>D127</f>
        <v>28000</v>
      </c>
      <c r="E19" s="35" t="e">
        <f>#REF!</f>
        <v>#REF!</v>
      </c>
      <c r="F19" s="97">
        <f>F127</f>
        <v>140</v>
      </c>
      <c r="G19" s="97">
        <f>G127</f>
        <v>6905.28</v>
      </c>
      <c r="H19" s="122">
        <f>G19/F19</f>
        <v>49.32342857142857</v>
      </c>
      <c r="I19" s="123">
        <f>G19/G$50</f>
        <v>0.00022287089888625648</v>
      </c>
    </row>
    <row r="20" spans="1:9" ht="12.75">
      <c r="A20" s="7"/>
      <c r="B20" s="32"/>
      <c r="C20" s="10"/>
      <c r="D20" s="96"/>
      <c r="E20" s="26"/>
      <c r="F20" s="96"/>
      <c r="G20" s="96"/>
      <c r="H20" s="122"/>
      <c r="I20" s="123"/>
    </row>
    <row r="21" spans="1:9" ht="15">
      <c r="A21" s="7">
        <v>6</v>
      </c>
      <c r="B21" s="56">
        <v>750</v>
      </c>
      <c r="C21" s="34" t="s">
        <v>63</v>
      </c>
      <c r="D21" s="96">
        <f>D142</f>
        <v>226760</v>
      </c>
      <c r="E21" s="26" t="e">
        <f>E142</f>
        <v>#REF!</v>
      </c>
      <c r="F21" s="96">
        <f>F142</f>
        <v>379145</v>
      </c>
      <c r="G21" s="96">
        <f>G142</f>
        <v>499922.92000000004</v>
      </c>
      <c r="H21" s="122">
        <f>G21/F21</f>
        <v>1.3185533766764694</v>
      </c>
      <c r="I21" s="123">
        <f>G21/G$50</f>
        <v>0.016135228485194244</v>
      </c>
    </row>
    <row r="22" spans="1:9" ht="15">
      <c r="A22" s="7"/>
      <c r="B22" s="56"/>
      <c r="C22" s="34"/>
      <c r="D22" s="96"/>
      <c r="E22" s="26"/>
      <c r="F22" s="96"/>
      <c r="G22" s="96"/>
      <c r="H22" s="122"/>
      <c r="I22" s="123"/>
    </row>
    <row r="23" spans="1:9" ht="15">
      <c r="A23" s="7">
        <v>7</v>
      </c>
      <c r="B23" s="55">
        <v>751</v>
      </c>
      <c r="C23" s="33" t="s">
        <v>46</v>
      </c>
      <c r="D23" s="96"/>
      <c r="E23" s="26"/>
      <c r="F23" s="96"/>
      <c r="G23" s="96"/>
      <c r="H23" s="122"/>
      <c r="I23" s="123"/>
    </row>
    <row r="24" spans="1:9" ht="15">
      <c r="A24" s="7"/>
      <c r="B24" s="55"/>
      <c r="C24" s="33" t="s">
        <v>47</v>
      </c>
      <c r="D24" s="96"/>
      <c r="E24" s="26"/>
      <c r="F24" s="96"/>
      <c r="G24" s="96"/>
      <c r="H24" s="122"/>
      <c r="I24" s="123"/>
    </row>
    <row r="25" spans="1:9" ht="15">
      <c r="A25" s="7"/>
      <c r="B25" s="55"/>
      <c r="C25" s="33" t="s">
        <v>48</v>
      </c>
      <c r="D25" s="96">
        <f>D174</f>
        <v>1104</v>
      </c>
      <c r="E25" s="26" t="e">
        <f>E174</f>
        <v>#REF!</v>
      </c>
      <c r="F25" s="96">
        <f>F174</f>
        <v>10124</v>
      </c>
      <c r="G25" s="96">
        <f>G174</f>
        <v>10124</v>
      </c>
      <c r="H25" s="122">
        <f>G25/F25</f>
        <v>1</v>
      </c>
      <c r="I25" s="123">
        <f>G25/G$50</f>
        <v>0.00032675647914703833</v>
      </c>
    </row>
    <row r="26" spans="1:9" ht="15">
      <c r="A26" s="7"/>
      <c r="B26" s="55"/>
      <c r="C26" s="33"/>
      <c r="D26" s="96"/>
      <c r="E26" s="26"/>
      <c r="F26" s="96"/>
      <c r="G26" s="96"/>
      <c r="H26" s="122"/>
      <c r="I26" s="123"/>
    </row>
    <row r="27" spans="1:9" ht="15">
      <c r="A27" s="7">
        <v>8</v>
      </c>
      <c r="B27" s="55">
        <v>752</v>
      </c>
      <c r="C27" s="33" t="s">
        <v>177</v>
      </c>
      <c r="D27" s="96">
        <f>D192</f>
        <v>0</v>
      </c>
      <c r="E27" s="26"/>
      <c r="F27" s="96">
        <f>F192</f>
        <v>0</v>
      </c>
      <c r="G27" s="96">
        <f>G192</f>
        <v>0</v>
      </c>
      <c r="H27" s="122"/>
      <c r="I27" s="123">
        <f>G27/G$50</f>
        <v>0</v>
      </c>
    </row>
    <row r="28" spans="1:9" ht="15">
      <c r="A28" s="7"/>
      <c r="B28" s="55"/>
      <c r="C28" s="33"/>
      <c r="D28" s="96"/>
      <c r="E28" s="26"/>
      <c r="F28" s="96"/>
      <c r="G28" s="96"/>
      <c r="H28" s="122"/>
      <c r="I28" s="123"/>
    </row>
    <row r="29" spans="1:9" ht="15">
      <c r="A29" s="7">
        <v>9</v>
      </c>
      <c r="B29" s="55">
        <v>754</v>
      </c>
      <c r="C29" s="10" t="s">
        <v>4</v>
      </c>
      <c r="D29" s="96"/>
      <c r="E29" s="26"/>
      <c r="F29" s="96"/>
      <c r="G29" s="96"/>
      <c r="H29" s="122"/>
      <c r="I29" s="123"/>
    </row>
    <row r="30" spans="1:9" ht="15">
      <c r="A30" s="7"/>
      <c r="B30" s="55"/>
      <c r="C30" s="10" t="s">
        <v>43</v>
      </c>
      <c r="D30" s="96">
        <f>D199</f>
        <v>20000</v>
      </c>
      <c r="E30" s="26" t="e">
        <f>E199</f>
        <v>#REF!</v>
      </c>
      <c r="F30" s="96">
        <f>F199</f>
        <v>20000</v>
      </c>
      <c r="G30" s="96">
        <f>G199</f>
        <v>30342.2</v>
      </c>
      <c r="H30" s="122">
        <f>G30/F30</f>
        <v>1.51711</v>
      </c>
      <c r="I30" s="123">
        <f>G30/G$50</f>
        <v>0.0009793076295510931</v>
      </c>
    </row>
    <row r="31" spans="1:9" ht="12.75">
      <c r="A31" s="7"/>
      <c r="B31" s="32"/>
      <c r="C31" s="10"/>
      <c r="D31" s="96"/>
      <c r="E31" s="26"/>
      <c r="F31" s="96"/>
      <c r="G31" s="96"/>
      <c r="H31" s="122"/>
      <c r="I31" s="123"/>
    </row>
    <row r="32" spans="1:10" ht="15">
      <c r="A32" s="7">
        <v>10</v>
      </c>
      <c r="B32" s="55">
        <v>756</v>
      </c>
      <c r="C32" s="13" t="s">
        <v>16</v>
      </c>
      <c r="D32" s="96"/>
      <c r="E32" s="26"/>
      <c r="F32" s="96"/>
      <c r="G32" s="96"/>
      <c r="H32" s="122"/>
      <c r="I32" s="123"/>
      <c r="J32" s="154"/>
    </row>
    <row r="33" spans="1:9" ht="15">
      <c r="A33" s="7"/>
      <c r="B33" s="55"/>
      <c r="C33" s="13" t="s">
        <v>17</v>
      </c>
      <c r="D33" s="96">
        <f>D206</f>
        <v>9153345</v>
      </c>
      <c r="E33" s="26" t="e">
        <f>E206</f>
        <v>#REF!</v>
      </c>
      <c r="F33" s="96">
        <f>F206</f>
        <v>9969032</v>
      </c>
      <c r="G33" s="96">
        <f>G206</f>
        <v>12114712.27</v>
      </c>
      <c r="H33" s="122">
        <f>G33/F33</f>
        <v>1.2152345654021373</v>
      </c>
      <c r="I33" s="123">
        <f>G33/G$50</f>
        <v>0.3910075787460119</v>
      </c>
    </row>
    <row r="34" spans="1:9" ht="12.75">
      <c r="A34" s="7"/>
      <c r="B34" s="32"/>
      <c r="C34" s="10"/>
      <c r="D34" s="96"/>
      <c r="E34" s="26"/>
      <c r="F34" s="96"/>
      <c r="G34" s="96"/>
      <c r="H34" s="122"/>
      <c r="I34" s="123"/>
    </row>
    <row r="35" spans="1:9" ht="15">
      <c r="A35" s="7">
        <v>11</v>
      </c>
      <c r="B35" s="55">
        <v>758</v>
      </c>
      <c r="C35" s="13" t="s">
        <v>122</v>
      </c>
      <c r="D35" s="96">
        <f>D266</f>
        <v>2046476</v>
      </c>
      <c r="E35" s="26" t="e">
        <f>E266</f>
        <v>#REF!</v>
      </c>
      <c r="F35" s="96">
        <f>F266</f>
        <v>3370808.08</v>
      </c>
      <c r="G35" s="96">
        <f>G266</f>
        <v>3471134.56</v>
      </c>
      <c r="H35" s="122">
        <f>G35/F35</f>
        <v>1.029763332001981</v>
      </c>
      <c r="I35" s="123">
        <f>G35/G$50</f>
        <v>0.11203236936696997</v>
      </c>
    </row>
    <row r="36" spans="1:9" ht="12.75">
      <c r="A36" s="7"/>
      <c r="B36" s="32"/>
      <c r="C36" s="10"/>
      <c r="D36" s="96"/>
      <c r="E36" s="26"/>
      <c r="F36" s="96"/>
      <c r="G36" s="96"/>
      <c r="H36" s="122"/>
      <c r="I36" s="123"/>
    </row>
    <row r="37" spans="1:9" ht="15">
      <c r="A37" s="7">
        <v>12</v>
      </c>
      <c r="B37" s="55">
        <v>801</v>
      </c>
      <c r="C37" s="16" t="s">
        <v>13</v>
      </c>
      <c r="D37" s="96">
        <f>D301</f>
        <v>529686</v>
      </c>
      <c r="E37" s="26" t="e">
        <f>E301</f>
        <v>#REF!</v>
      </c>
      <c r="F37" s="96">
        <f>F301</f>
        <v>978434.26</v>
      </c>
      <c r="G37" s="96">
        <f>G301</f>
        <v>896098.0399999999</v>
      </c>
      <c r="H37" s="122">
        <f>G37/F37</f>
        <v>0.9158490014444097</v>
      </c>
      <c r="I37" s="123">
        <f>G37/G$50</f>
        <v>0.028921951849166523</v>
      </c>
    </row>
    <row r="38" spans="1:9" ht="15">
      <c r="A38" s="7"/>
      <c r="B38" s="55"/>
      <c r="C38" s="16"/>
      <c r="D38" s="96"/>
      <c r="E38" s="26"/>
      <c r="F38" s="96"/>
      <c r="G38" s="96"/>
      <c r="H38" s="122"/>
      <c r="I38" s="123"/>
    </row>
    <row r="39" spans="1:9" ht="15">
      <c r="A39" s="7">
        <v>13</v>
      </c>
      <c r="B39" s="56">
        <v>852</v>
      </c>
      <c r="C39" s="34" t="s">
        <v>125</v>
      </c>
      <c r="D39" s="96">
        <f>D365</f>
        <v>1723000</v>
      </c>
      <c r="E39" s="26"/>
      <c r="F39" s="96">
        <f>F365</f>
        <v>1740685</v>
      </c>
      <c r="G39" s="96">
        <f>G365</f>
        <v>1552649.3599999999</v>
      </c>
      <c r="H39" s="122">
        <f>G39/F39</f>
        <v>0.8919760668932057</v>
      </c>
      <c r="I39" s="123">
        <f>G39/G$50</f>
        <v>0.05011242969414286</v>
      </c>
    </row>
    <row r="40" spans="1:9" ht="12.75">
      <c r="A40" s="7"/>
      <c r="B40" s="32"/>
      <c r="C40" s="10"/>
      <c r="D40" s="96"/>
      <c r="E40" s="26"/>
      <c r="F40" s="96"/>
      <c r="G40" s="96"/>
      <c r="H40" s="122"/>
      <c r="I40" s="123"/>
    </row>
    <row r="41" spans="1:9" ht="15">
      <c r="A41" s="7">
        <v>14</v>
      </c>
      <c r="B41" s="56">
        <v>854</v>
      </c>
      <c r="C41" s="34" t="s">
        <v>31</v>
      </c>
      <c r="D41" s="96"/>
      <c r="E41" s="26"/>
      <c r="F41" s="96"/>
      <c r="G41" s="96"/>
      <c r="H41" s="122"/>
      <c r="I41" s="123"/>
    </row>
    <row r="42" spans="1:9" ht="15">
      <c r="A42" s="7"/>
      <c r="B42" s="56"/>
      <c r="C42" s="34" t="s">
        <v>32</v>
      </c>
      <c r="D42" s="97">
        <f>D423</f>
        <v>62500</v>
      </c>
      <c r="E42" s="54" t="e">
        <f>E423</f>
        <v>#REF!</v>
      </c>
      <c r="F42" s="97">
        <f>F423</f>
        <v>233315</v>
      </c>
      <c r="G42" s="97">
        <f>G423</f>
        <v>221969.04</v>
      </c>
      <c r="H42" s="122">
        <f>G42/F42</f>
        <v>0.951370636264278</v>
      </c>
      <c r="I42" s="123">
        <f>G42/G$50</f>
        <v>0.007164146778945883</v>
      </c>
    </row>
    <row r="43" spans="1:9" ht="12.75">
      <c r="A43" s="11"/>
      <c r="B43" s="32"/>
      <c r="C43" s="10"/>
      <c r="D43" s="96"/>
      <c r="E43" s="26"/>
      <c r="F43" s="96"/>
      <c r="G43" s="96"/>
      <c r="H43" s="122"/>
      <c r="I43" s="123"/>
    </row>
    <row r="44" spans="1:9" ht="15">
      <c r="A44" s="11">
        <v>15</v>
      </c>
      <c r="B44" s="55">
        <v>900</v>
      </c>
      <c r="C44" s="13" t="s">
        <v>3</v>
      </c>
      <c r="D44" s="96"/>
      <c r="E44" s="26"/>
      <c r="F44" s="96"/>
      <c r="G44" s="96"/>
      <c r="H44" s="122"/>
      <c r="I44" s="123"/>
    </row>
    <row r="45" spans="1:9" ht="15">
      <c r="A45" s="11"/>
      <c r="B45" s="55"/>
      <c r="C45" s="13" t="s">
        <v>29</v>
      </c>
      <c r="D45" s="96">
        <f>D447</f>
        <v>0</v>
      </c>
      <c r="E45" s="26" t="e">
        <f>E447</f>
        <v>#REF!</v>
      </c>
      <c r="F45" s="96">
        <f>F447</f>
        <v>101690</v>
      </c>
      <c r="G45" s="96">
        <f>G447</f>
        <v>107755.34999999999</v>
      </c>
      <c r="H45" s="122">
        <f>G45/F45</f>
        <v>1.0596454911987412</v>
      </c>
      <c r="I45" s="123">
        <f>G45/G$50</f>
        <v>0.0034778505309420006</v>
      </c>
    </row>
    <row r="46" spans="1:9" ht="15">
      <c r="A46" s="11"/>
      <c r="B46" s="55"/>
      <c r="C46" s="13"/>
      <c r="D46" s="96"/>
      <c r="E46" s="26"/>
      <c r="F46" s="96"/>
      <c r="G46" s="96"/>
      <c r="H46" s="122"/>
      <c r="I46" s="123"/>
    </row>
    <row r="47" spans="1:9" ht="15">
      <c r="A47" s="11">
        <v>16</v>
      </c>
      <c r="B47" s="55">
        <v>921</v>
      </c>
      <c r="C47" s="13" t="s">
        <v>166</v>
      </c>
      <c r="D47" s="96"/>
      <c r="E47" s="26"/>
      <c r="F47" s="96"/>
      <c r="G47" s="96"/>
      <c r="H47" s="122"/>
      <c r="I47" s="123"/>
    </row>
    <row r="48" spans="1:9" ht="15">
      <c r="A48" s="11"/>
      <c r="B48" s="55"/>
      <c r="C48" s="13" t="s">
        <v>167</v>
      </c>
      <c r="D48" s="96">
        <f>D457</f>
        <v>0</v>
      </c>
      <c r="E48" s="26"/>
      <c r="F48" s="96">
        <f>F457</f>
        <v>0</v>
      </c>
      <c r="G48" s="96">
        <f>G457</f>
        <v>0</v>
      </c>
      <c r="H48" s="122"/>
      <c r="I48" s="123">
        <f>G48/G$50</f>
        <v>0</v>
      </c>
    </row>
    <row r="49" spans="1:9" ht="15">
      <c r="A49" s="11"/>
      <c r="B49" s="55"/>
      <c r="C49" s="13"/>
      <c r="D49" s="96"/>
      <c r="E49" s="26"/>
      <c r="F49" s="96"/>
      <c r="G49" s="96"/>
      <c r="H49" s="122"/>
      <c r="I49" s="123"/>
    </row>
    <row r="50" spans="1:9" ht="12.75">
      <c r="A50" s="73"/>
      <c r="B50" s="74"/>
      <c r="C50" s="74" t="s">
        <v>5</v>
      </c>
      <c r="D50" s="99">
        <f>SUM(D11:D48)</f>
        <v>27772994</v>
      </c>
      <c r="E50" s="75" t="e">
        <f>SUM(E11:E45)</f>
        <v>#REF!</v>
      </c>
      <c r="F50" s="99">
        <f>SUM(F11:F48)</f>
        <v>30461240.34</v>
      </c>
      <c r="G50" s="99">
        <f>SUM(G11:G48)</f>
        <v>30983318.299999997</v>
      </c>
      <c r="H50" s="124">
        <f>G50/F50</f>
        <v>1.017139090666457</v>
      </c>
      <c r="I50" s="125">
        <f>D50/D$460</f>
        <v>1</v>
      </c>
    </row>
    <row r="51" spans="1:9" s="83" customFormat="1" ht="12.75">
      <c r="A51" s="80"/>
      <c r="B51" s="81"/>
      <c r="C51" s="81"/>
      <c r="D51" s="100"/>
      <c r="E51" s="82"/>
      <c r="F51" s="100"/>
      <c r="G51" s="100"/>
      <c r="H51" s="126"/>
      <c r="I51" s="127"/>
    </row>
    <row r="52" spans="1:9" s="83" customFormat="1" ht="12.75">
      <c r="A52" s="80"/>
      <c r="B52" s="81"/>
      <c r="C52" s="81"/>
      <c r="D52" s="100"/>
      <c r="E52" s="82"/>
      <c r="F52" s="100"/>
      <c r="G52" s="100"/>
      <c r="H52" s="126"/>
      <c r="I52" s="127"/>
    </row>
    <row r="53" spans="1:9" ht="12.75">
      <c r="A53" s="22"/>
      <c r="B53" s="5" t="s">
        <v>6</v>
      </c>
      <c r="C53" s="5"/>
      <c r="D53" s="101"/>
      <c r="E53" s="79"/>
      <c r="F53" s="101"/>
      <c r="G53" s="100"/>
      <c r="H53" s="128"/>
      <c r="I53" s="129"/>
    </row>
    <row r="54" spans="1:9" ht="12.75">
      <c r="A54" s="7"/>
      <c r="B54" s="7" t="s">
        <v>268</v>
      </c>
      <c r="C54" s="61"/>
      <c r="D54" s="145" t="s">
        <v>232</v>
      </c>
      <c r="E54" s="146" t="s">
        <v>103</v>
      </c>
      <c r="F54" s="157"/>
      <c r="G54" s="163"/>
      <c r="H54" s="158" t="s">
        <v>154</v>
      </c>
      <c r="I54" s="68" t="s">
        <v>227</v>
      </c>
    </row>
    <row r="55" spans="1:9" ht="12.75">
      <c r="A55" s="7" t="s">
        <v>1</v>
      </c>
      <c r="B55" s="156" t="s">
        <v>269</v>
      </c>
      <c r="C55" s="8" t="s">
        <v>2</v>
      </c>
      <c r="D55" s="148" t="s">
        <v>233</v>
      </c>
      <c r="E55" s="143" t="s">
        <v>104</v>
      </c>
      <c r="F55" s="159" t="s">
        <v>235</v>
      </c>
      <c r="G55" s="107" t="s">
        <v>237</v>
      </c>
      <c r="H55" s="161"/>
      <c r="I55" s="69" t="s">
        <v>263</v>
      </c>
    </row>
    <row r="56" spans="1:9" ht="12.75">
      <c r="A56" s="9"/>
      <c r="B56" s="9" t="s">
        <v>267</v>
      </c>
      <c r="C56" s="9"/>
      <c r="D56" s="149" t="s">
        <v>234</v>
      </c>
      <c r="E56" s="144"/>
      <c r="F56" s="160" t="s">
        <v>236</v>
      </c>
      <c r="G56" s="95"/>
      <c r="H56" s="162" t="s">
        <v>92</v>
      </c>
      <c r="I56" s="70" t="s">
        <v>264</v>
      </c>
    </row>
    <row r="57" spans="1:9" ht="12.75">
      <c r="A57" s="60">
        <v>1</v>
      </c>
      <c r="B57" s="25">
        <v>2</v>
      </c>
      <c r="C57" s="25">
        <v>3</v>
      </c>
      <c r="D57" s="113">
        <v>4</v>
      </c>
      <c r="E57" s="30">
        <v>6</v>
      </c>
      <c r="F57" s="113">
        <v>5</v>
      </c>
      <c r="G57" s="113">
        <v>6</v>
      </c>
      <c r="H57" s="119">
        <v>7</v>
      </c>
      <c r="I57" s="120">
        <v>8</v>
      </c>
    </row>
    <row r="58" spans="1:9" s="4" customFormat="1" ht="15">
      <c r="A58" s="133">
        <v>1</v>
      </c>
      <c r="B58" s="86" t="s">
        <v>214</v>
      </c>
      <c r="C58" s="87" t="s">
        <v>215</v>
      </c>
      <c r="D58" s="89">
        <f>D59</f>
        <v>0</v>
      </c>
      <c r="E58" s="89"/>
      <c r="F58" s="89">
        <f>F59</f>
        <v>0</v>
      </c>
      <c r="G58" s="89">
        <f>G59</f>
        <v>0</v>
      </c>
      <c r="H58" s="132"/>
      <c r="I58" s="121"/>
    </row>
    <row r="59" spans="1:9" s="3" customFormat="1" ht="12.75">
      <c r="A59" s="134">
        <f>A58+1</f>
        <v>2</v>
      </c>
      <c r="B59" s="88" t="s">
        <v>216</v>
      </c>
      <c r="C59" s="15" t="s">
        <v>7</v>
      </c>
      <c r="D59" s="90">
        <f>D60</f>
        <v>0</v>
      </c>
      <c r="E59" s="90"/>
      <c r="F59" s="90">
        <f>F60</f>
        <v>0</v>
      </c>
      <c r="G59" s="90">
        <f>G60</f>
        <v>0</v>
      </c>
      <c r="H59" s="132"/>
      <c r="I59" s="130"/>
    </row>
    <row r="60" spans="1:9" ht="12.75">
      <c r="A60" s="134">
        <f aca="true" t="shared" si="0" ref="A60:A131">A59+1</f>
        <v>3</v>
      </c>
      <c r="B60" s="45" t="s">
        <v>127</v>
      </c>
      <c r="C60" s="49" t="s">
        <v>51</v>
      </c>
      <c r="D60" s="91">
        <v>0</v>
      </c>
      <c r="E60" s="91"/>
      <c r="F60" s="91">
        <v>0</v>
      </c>
      <c r="G60" s="91">
        <v>0</v>
      </c>
      <c r="H60" s="132"/>
      <c r="I60" s="131"/>
    </row>
    <row r="61" spans="1:9" s="4" customFormat="1" ht="15">
      <c r="A61" s="134">
        <f t="shared" si="0"/>
        <v>4</v>
      </c>
      <c r="B61" s="12">
        <v>600</v>
      </c>
      <c r="C61" s="13" t="s">
        <v>28</v>
      </c>
      <c r="D61" s="102">
        <f>D62+D66+D71</f>
        <v>250000</v>
      </c>
      <c r="E61" s="20">
        <f>E62</f>
        <v>0</v>
      </c>
      <c r="F61" s="102">
        <f>F62+F66+F71</f>
        <v>128780</v>
      </c>
      <c r="G61" s="102">
        <f>G62+G66+G71</f>
        <v>169364.64</v>
      </c>
      <c r="H61" s="132">
        <f>G61/F61</f>
        <v>1.31514707252679</v>
      </c>
      <c r="I61" s="123">
        <f>G61/G$460</f>
        <v>0.005466317014856346</v>
      </c>
    </row>
    <row r="62" spans="1:9" s="40" customFormat="1" ht="12.75">
      <c r="A62" s="134">
        <f t="shared" si="0"/>
        <v>5</v>
      </c>
      <c r="B62" s="41">
        <v>60014</v>
      </c>
      <c r="C62" s="38" t="s">
        <v>71</v>
      </c>
      <c r="D62" s="103">
        <f>D65</f>
        <v>0</v>
      </c>
      <c r="E62" s="39">
        <f>E65</f>
        <v>0</v>
      </c>
      <c r="F62" s="103">
        <f>F65</f>
        <v>28200</v>
      </c>
      <c r="G62" s="103">
        <f>G65</f>
        <v>28200</v>
      </c>
      <c r="H62" s="132">
        <f>G62/F62</f>
        <v>1</v>
      </c>
      <c r="I62" s="123">
        <f>G62/G$460</f>
        <v>0.0009101671979401897</v>
      </c>
    </row>
    <row r="63" spans="1:9" s="48" customFormat="1" ht="12.75">
      <c r="A63" s="134">
        <f t="shared" si="0"/>
        <v>6</v>
      </c>
      <c r="B63" s="45">
        <v>2320</v>
      </c>
      <c r="C63" s="49" t="s">
        <v>72</v>
      </c>
      <c r="D63" s="104"/>
      <c r="E63" s="47"/>
      <c r="F63" s="104"/>
      <c r="G63" s="104"/>
      <c r="H63" s="132"/>
      <c r="I63" s="123"/>
    </row>
    <row r="64" spans="1:9" s="48" customFormat="1" ht="12.75">
      <c r="A64" s="134">
        <f t="shared" si="0"/>
        <v>7</v>
      </c>
      <c r="B64" s="45"/>
      <c r="C64" s="49" t="s">
        <v>151</v>
      </c>
      <c r="D64" s="104"/>
      <c r="E64" s="47"/>
      <c r="F64" s="104"/>
      <c r="G64" s="104"/>
      <c r="H64" s="132"/>
      <c r="I64" s="123"/>
    </row>
    <row r="65" spans="1:9" s="48" customFormat="1" ht="12.75">
      <c r="A65" s="134">
        <f t="shared" si="0"/>
        <v>8</v>
      </c>
      <c r="B65" s="45"/>
      <c r="C65" s="49" t="s">
        <v>73</v>
      </c>
      <c r="D65" s="104">
        <v>0</v>
      </c>
      <c r="E65" s="47">
        <v>0</v>
      </c>
      <c r="F65" s="104">
        <v>28200</v>
      </c>
      <c r="G65" s="104">
        <v>28200</v>
      </c>
      <c r="H65" s="132">
        <f>G65/F65</f>
        <v>1</v>
      </c>
      <c r="I65" s="123">
        <f>G65/G$460</f>
        <v>0.0009101671979401897</v>
      </c>
    </row>
    <row r="66" spans="1:9" s="67" customFormat="1" ht="12.75">
      <c r="A66" s="134">
        <f t="shared" si="0"/>
        <v>9</v>
      </c>
      <c r="B66" s="41">
        <v>60016</v>
      </c>
      <c r="C66" s="65" t="s">
        <v>110</v>
      </c>
      <c r="D66" s="105">
        <f>SUM(D68:D70)</f>
        <v>100000</v>
      </c>
      <c r="E66" s="66"/>
      <c r="F66" s="105">
        <f>SUM(F68:F70)</f>
        <v>100580</v>
      </c>
      <c r="G66" s="105">
        <f>SUM(G68:G70)</f>
        <v>141164.64</v>
      </c>
      <c r="H66" s="132">
        <f>G66/F66</f>
        <v>1.4035060648240207</v>
      </c>
      <c r="I66" s="123">
        <f>G66/G$460</f>
        <v>0.004556149816916157</v>
      </c>
    </row>
    <row r="67" spans="1:9" s="48" customFormat="1" ht="12.75">
      <c r="A67" s="134">
        <f t="shared" si="0"/>
        <v>10</v>
      </c>
      <c r="B67" s="45" t="s">
        <v>124</v>
      </c>
      <c r="C67" s="49" t="s">
        <v>182</v>
      </c>
      <c r="D67" s="104"/>
      <c r="E67" s="47"/>
      <c r="F67" s="104"/>
      <c r="G67" s="104"/>
      <c r="H67" s="132"/>
      <c r="I67" s="123"/>
    </row>
    <row r="68" spans="1:9" s="48" customFormat="1" ht="12.75">
      <c r="A68" s="134">
        <f t="shared" si="0"/>
        <v>11</v>
      </c>
      <c r="B68" s="52"/>
      <c r="C68" s="49" t="s">
        <v>183</v>
      </c>
      <c r="D68" s="104">
        <v>100000</v>
      </c>
      <c r="E68" s="47"/>
      <c r="F68" s="104">
        <v>100000</v>
      </c>
      <c r="G68" s="104">
        <v>139291.7</v>
      </c>
      <c r="H68" s="132">
        <f>G68/F68</f>
        <v>1.3929170000000002</v>
      </c>
      <c r="I68" s="123">
        <f>G68/G$460</f>
        <v>0.004495699868273955</v>
      </c>
    </row>
    <row r="69" spans="1:9" s="48" customFormat="1" ht="12.75">
      <c r="A69" s="134">
        <f t="shared" si="0"/>
        <v>12</v>
      </c>
      <c r="B69" s="45" t="s">
        <v>129</v>
      </c>
      <c r="C69" s="7" t="s">
        <v>96</v>
      </c>
      <c r="D69" s="104">
        <v>0</v>
      </c>
      <c r="E69" s="47"/>
      <c r="F69" s="104">
        <v>400</v>
      </c>
      <c r="G69" s="104">
        <v>507.76</v>
      </c>
      <c r="H69" s="132">
        <f>G69/F69</f>
        <v>1.2694</v>
      </c>
      <c r="I69" s="123">
        <f>G69/G$460</f>
        <v>1.6388173632131584E-05</v>
      </c>
    </row>
    <row r="70" spans="1:9" s="48" customFormat="1" ht="12.75">
      <c r="A70" s="134">
        <f t="shared" si="0"/>
        <v>13</v>
      </c>
      <c r="B70" s="45" t="s">
        <v>127</v>
      </c>
      <c r="C70" s="49" t="s">
        <v>51</v>
      </c>
      <c r="D70" s="104">
        <v>0</v>
      </c>
      <c r="E70" s="47"/>
      <c r="F70" s="104">
        <v>180</v>
      </c>
      <c r="G70" s="104">
        <v>1365.18</v>
      </c>
      <c r="H70" s="132">
        <f>G70/F70</f>
        <v>7.584333333333333</v>
      </c>
      <c r="I70" s="123">
        <f>G70/G$460</f>
        <v>4.40617750100705E-05</v>
      </c>
    </row>
    <row r="71" spans="1:9" s="48" customFormat="1" ht="12.75">
      <c r="A71" s="134">
        <f t="shared" si="0"/>
        <v>14</v>
      </c>
      <c r="B71" s="14">
        <v>60095</v>
      </c>
      <c r="C71" s="15" t="s">
        <v>7</v>
      </c>
      <c r="D71" s="140">
        <f>SUM(D74)</f>
        <v>150000</v>
      </c>
      <c r="E71" s="141"/>
      <c r="F71" s="140">
        <f>SUM(F74)</f>
        <v>0</v>
      </c>
      <c r="G71" s="140">
        <f>SUM(G74)</f>
        <v>0</v>
      </c>
      <c r="H71" s="132"/>
      <c r="I71" s="123">
        <f>G71/G$460</f>
        <v>0</v>
      </c>
    </row>
    <row r="72" spans="1:9" s="48" customFormat="1" ht="12.75">
      <c r="A72" s="134">
        <f t="shared" si="0"/>
        <v>15</v>
      </c>
      <c r="B72" s="45" t="s">
        <v>134</v>
      </c>
      <c r="C72" s="49" t="s">
        <v>229</v>
      </c>
      <c r="D72" s="104"/>
      <c r="E72" s="47"/>
      <c r="F72" s="104"/>
      <c r="G72" s="104"/>
      <c r="H72" s="132"/>
      <c r="I72" s="123"/>
    </row>
    <row r="73" spans="1:9" s="48" customFormat="1" ht="12.75">
      <c r="A73" s="134">
        <f t="shared" si="0"/>
        <v>16</v>
      </c>
      <c r="B73" s="45"/>
      <c r="C73" s="49" t="s">
        <v>230</v>
      </c>
      <c r="D73" s="104"/>
      <c r="E73" s="47"/>
      <c r="F73" s="104"/>
      <c r="G73" s="104"/>
      <c r="H73" s="132"/>
      <c r="I73" s="123"/>
    </row>
    <row r="74" spans="1:9" s="48" customFormat="1" ht="12.75">
      <c r="A74" s="134">
        <f t="shared" si="0"/>
        <v>17</v>
      </c>
      <c r="B74" s="45"/>
      <c r="C74" s="49" t="s">
        <v>231</v>
      </c>
      <c r="D74" s="104">
        <v>150000</v>
      </c>
      <c r="E74" s="47"/>
      <c r="F74" s="104">
        <v>0</v>
      </c>
      <c r="G74" s="104">
        <v>0</v>
      </c>
      <c r="H74" s="132"/>
      <c r="I74" s="123">
        <f>G74/G$460</f>
        <v>0</v>
      </c>
    </row>
    <row r="75" spans="1:9" s="4" customFormat="1" ht="15">
      <c r="A75" s="134">
        <f t="shared" si="0"/>
        <v>18</v>
      </c>
      <c r="B75" s="12">
        <v>630</v>
      </c>
      <c r="C75" s="13" t="s">
        <v>38</v>
      </c>
      <c r="D75" s="102">
        <f>D76</f>
        <v>640600</v>
      </c>
      <c r="E75" s="20">
        <f>E76</f>
        <v>640050</v>
      </c>
      <c r="F75" s="102">
        <f>F76</f>
        <v>0</v>
      </c>
      <c r="G75" s="102">
        <f>G76</f>
        <v>0</v>
      </c>
      <c r="H75" s="132"/>
      <c r="I75" s="123">
        <f>G75/G$460</f>
        <v>0</v>
      </c>
    </row>
    <row r="76" spans="1:9" s="3" customFormat="1" ht="12.75">
      <c r="A76" s="134">
        <f t="shared" si="0"/>
        <v>19</v>
      </c>
      <c r="B76" s="14">
        <v>63095</v>
      </c>
      <c r="C76" s="15" t="s">
        <v>7</v>
      </c>
      <c r="D76" s="106">
        <f>SUM(D77:D79)</f>
        <v>640600</v>
      </c>
      <c r="E76" s="21">
        <f>SUM(E77:E78)</f>
        <v>640050</v>
      </c>
      <c r="F76" s="106">
        <f>SUM(F77:F79)</f>
        <v>0</v>
      </c>
      <c r="G76" s="106">
        <f>SUM(G77:G79)</f>
        <v>0</v>
      </c>
      <c r="H76" s="132"/>
      <c r="I76" s="123">
        <f>G76/G$460</f>
        <v>0</v>
      </c>
    </row>
    <row r="77" spans="1:9" ht="12.75">
      <c r="A77" s="134">
        <f t="shared" si="0"/>
        <v>20</v>
      </c>
      <c r="B77" s="42" t="s">
        <v>128</v>
      </c>
      <c r="C77" s="7" t="s">
        <v>52</v>
      </c>
      <c r="D77" s="107">
        <v>640000</v>
      </c>
      <c r="E77" s="27">
        <f>520000+120000</f>
        <v>640000</v>
      </c>
      <c r="F77" s="107">
        <v>0</v>
      </c>
      <c r="G77" s="107">
        <v>0</v>
      </c>
      <c r="H77" s="132"/>
      <c r="I77" s="123">
        <f>G77/G$460</f>
        <v>0</v>
      </c>
    </row>
    <row r="78" spans="1:9" ht="12.75">
      <c r="A78" s="134">
        <f t="shared" si="0"/>
        <v>21</v>
      </c>
      <c r="B78" s="42" t="s">
        <v>129</v>
      </c>
      <c r="C78" s="7" t="s">
        <v>101</v>
      </c>
      <c r="D78" s="107">
        <v>600</v>
      </c>
      <c r="E78" s="27">
        <v>50</v>
      </c>
      <c r="F78" s="107">
        <v>0</v>
      </c>
      <c r="G78" s="107">
        <v>0</v>
      </c>
      <c r="H78" s="132"/>
      <c r="I78" s="123">
        <f>G78/G$460</f>
        <v>0</v>
      </c>
    </row>
    <row r="79" spans="1:9" ht="12.75">
      <c r="A79" s="134">
        <f t="shared" si="0"/>
        <v>22</v>
      </c>
      <c r="B79" s="45" t="s">
        <v>127</v>
      </c>
      <c r="C79" s="49" t="s">
        <v>51</v>
      </c>
      <c r="D79" s="107">
        <v>0</v>
      </c>
      <c r="E79" s="27"/>
      <c r="F79" s="107">
        <v>0</v>
      </c>
      <c r="G79" s="107">
        <v>0</v>
      </c>
      <c r="H79" s="132"/>
      <c r="I79" s="123">
        <f>G79/G$460</f>
        <v>0</v>
      </c>
    </row>
    <row r="80" spans="1:11" s="4" customFormat="1" ht="15">
      <c r="A80" s="134">
        <f t="shared" si="0"/>
        <v>23</v>
      </c>
      <c r="B80" s="12">
        <v>700</v>
      </c>
      <c r="C80" s="13" t="s">
        <v>30</v>
      </c>
      <c r="D80" s="102">
        <f>D81+D110+D114</f>
        <v>13091523</v>
      </c>
      <c r="E80" s="20" t="e">
        <f>#REF!+E81+E110</f>
        <v>#REF!</v>
      </c>
      <c r="F80" s="102">
        <f>F81+F110+F114</f>
        <v>13529087</v>
      </c>
      <c r="G80" s="102">
        <f>G81+G110+G114</f>
        <v>11902340.64</v>
      </c>
      <c r="H80" s="132">
        <f>G80/F80</f>
        <v>0.8797593392665743</v>
      </c>
      <c r="I80" s="123">
        <f>G80/G$460</f>
        <v>0.38415319252618596</v>
      </c>
      <c r="K80" s="62"/>
    </row>
    <row r="81" spans="1:9" s="3" customFormat="1" ht="12.75">
      <c r="A81" s="134">
        <f t="shared" si="0"/>
        <v>24</v>
      </c>
      <c r="B81" s="14">
        <v>70005</v>
      </c>
      <c r="C81" s="15" t="s">
        <v>9</v>
      </c>
      <c r="D81" s="106">
        <f>D83+D91+D94+D97+D98+D99+D107+D109</f>
        <v>12408523</v>
      </c>
      <c r="E81" s="21" t="e">
        <f>E83+E91+E94+E97+E98+#REF!+E107+E108</f>
        <v>#REF!</v>
      </c>
      <c r="F81" s="106">
        <f>F83+F91+F94+F97+F98+F99+F107+F109</f>
        <v>12689487</v>
      </c>
      <c r="G81" s="106">
        <f>G83+G91+G94+G97+G98+G99+G107+G109</f>
        <v>11075193.48</v>
      </c>
      <c r="H81" s="132">
        <f>G81/F81</f>
        <v>0.8727849660116284</v>
      </c>
      <c r="I81" s="123">
        <f>G81/G$460</f>
        <v>0.3574566601537964</v>
      </c>
    </row>
    <row r="82" spans="1:9" ht="12.75">
      <c r="A82" s="134">
        <f t="shared" si="0"/>
        <v>25</v>
      </c>
      <c r="B82" s="42" t="s">
        <v>130</v>
      </c>
      <c r="C82" s="7" t="s">
        <v>59</v>
      </c>
      <c r="D82" s="107"/>
      <c r="E82" s="27"/>
      <c r="F82" s="107"/>
      <c r="G82" s="107"/>
      <c r="H82" s="132"/>
      <c r="I82" s="123"/>
    </row>
    <row r="83" spans="1:9" ht="12.75">
      <c r="A83" s="134">
        <f t="shared" si="0"/>
        <v>26</v>
      </c>
      <c r="B83" s="42"/>
      <c r="C83" s="7" t="s">
        <v>60</v>
      </c>
      <c r="D83" s="107">
        <f>SUM(D85:D87)</f>
        <v>908223</v>
      </c>
      <c r="E83" s="27">
        <f>600000+30000+50000</f>
        <v>680000</v>
      </c>
      <c r="F83" s="107">
        <f>SUM(F85:F87)</f>
        <v>908223</v>
      </c>
      <c r="G83" s="107">
        <f>SUM(G85:G87)</f>
        <v>1225218.38</v>
      </c>
      <c r="H83" s="132">
        <f>G83/F83</f>
        <v>1.3490281351606377</v>
      </c>
      <c r="I83" s="123">
        <f>G83/G$460</f>
        <v>0.03954445318402193</v>
      </c>
    </row>
    <row r="84" spans="1:9" ht="12.75">
      <c r="A84" s="134">
        <f t="shared" si="0"/>
        <v>27</v>
      </c>
      <c r="B84" s="42"/>
      <c r="C84" s="7" t="s">
        <v>8</v>
      </c>
      <c r="D84" s="107"/>
      <c r="E84" s="27"/>
      <c r="F84" s="107"/>
      <c r="G84" s="107"/>
      <c r="H84" s="132"/>
      <c r="I84" s="123"/>
    </row>
    <row r="85" spans="1:9" ht="12.75">
      <c r="A85" s="134">
        <f t="shared" si="0"/>
        <v>28</v>
      </c>
      <c r="B85" s="42"/>
      <c r="C85" s="7" t="s">
        <v>116</v>
      </c>
      <c r="D85" s="107">
        <v>900000</v>
      </c>
      <c r="E85" s="27"/>
      <c r="F85" s="107">
        <v>900000</v>
      </c>
      <c r="G85" s="107">
        <v>1218245.95</v>
      </c>
      <c r="H85" s="132">
        <f>G85/F85</f>
        <v>1.3536066111111111</v>
      </c>
      <c r="I85" s="123">
        <f>G85/G$460</f>
        <v>0.03931941498983987</v>
      </c>
    </row>
    <row r="86" spans="1:9" ht="12.75">
      <c r="A86" s="134">
        <f t="shared" si="0"/>
        <v>29</v>
      </c>
      <c r="B86" s="42"/>
      <c r="C86" s="43" t="s">
        <v>123</v>
      </c>
      <c r="D86" s="107">
        <v>5000</v>
      </c>
      <c r="E86" s="27"/>
      <c r="F86" s="107">
        <v>5000</v>
      </c>
      <c r="G86" s="107">
        <v>3749.3</v>
      </c>
      <c r="H86" s="132">
        <f>G86/F86</f>
        <v>0.7498600000000001</v>
      </c>
      <c r="I86" s="123">
        <f>G86/G$460</f>
        <v>0.00012101027926372884</v>
      </c>
    </row>
    <row r="87" spans="1:9" ht="12.75">
      <c r="A87" s="134">
        <f t="shared" si="0"/>
        <v>30</v>
      </c>
      <c r="B87" s="42"/>
      <c r="C87" s="43" t="s">
        <v>206</v>
      </c>
      <c r="D87" s="107">
        <v>3223</v>
      </c>
      <c r="E87" s="27"/>
      <c r="F87" s="107">
        <v>3223</v>
      </c>
      <c r="G87" s="107">
        <v>3223.13</v>
      </c>
      <c r="H87" s="132">
        <f>G87/F87</f>
        <v>1.0000403350915297</v>
      </c>
      <c r="I87" s="123">
        <f>G87/G$460</f>
        <v>0.00010402791491833204</v>
      </c>
    </row>
    <row r="88" spans="1:9" ht="12.75">
      <c r="A88" s="134">
        <f t="shared" si="0"/>
        <v>31</v>
      </c>
      <c r="B88" s="42" t="s">
        <v>131</v>
      </c>
      <c r="C88" s="7" t="s">
        <v>54</v>
      </c>
      <c r="D88" s="107"/>
      <c r="E88" s="27"/>
      <c r="F88" s="107"/>
      <c r="G88" s="107"/>
      <c r="H88" s="132"/>
      <c r="I88" s="123"/>
    </row>
    <row r="89" spans="1:9" ht="12.75">
      <c r="A89" s="134">
        <f t="shared" si="0"/>
        <v>32</v>
      </c>
      <c r="B89" s="42"/>
      <c r="C89" s="43" t="s">
        <v>117</v>
      </c>
      <c r="D89" s="107"/>
      <c r="E89" s="27"/>
      <c r="F89" s="107"/>
      <c r="G89" s="107"/>
      <c r="H89" s="132"/>
      <c r="I89" s="123"/>
    </row>
    <row r="90" spans="1:9" ht="12.75">
      <c r="A90" s="134">
        <f t="shared" si="0"/>
        <v>33</v>
      </c>
      <c r="B90" s="42"/>
      <c r="C90" s="7" t="s">
        <v>118</v>
      </c>
      <c r="D90" s="107"/>
      <c r="E90" s="27"/>
      <c r="F90" s="107"/>
      <c r="G90" s="107"/>
      <c r="H90" s="132"/>
      <c r="I90" s="123"/>
    </row>
    <row r="91" spans="1:9" ht="12.75">
      <c r="A91" s="134">
        <f t="shared" si="0"/>
        <v>34</v>
      </c>
      <c r="B91" s="42"/>
      <c r="C91" s="7" t="s">
        <v>119</v>
      </c>
      <c r="D91" s="107">
        <v>1200000</v>
      </c>
      <c r="E91" s="27">
        <v>1015000</v>
      </c>
      <c r="F91" s="107">
        <v>1200000</v>
      </c>
      <c r="G91" s="107">
        <v>1704050.24</v>
      </c>
      <c r="H91" s="132">
        <f>G91/F91</f>
        <v>1.4200418666666668</v>
      </c>
      <c r="I91" s="123">
        <f>G91/G$460</f>
        <v>0.05499895858475559</v>
      </c>
    </row>
    <row r="92" spans="1:9" ht="12.75">
      <c r="A92" s="134">
        <f t="shared" si="0"/>
        <v>35</v>
      </c>
      <c r="B92" s="42" t="s">
        <v>132</v>
      </c>
      <c r="C92" s="7" t="s">
        <v>56</v>
      </c>
      <c r="D92" s="107"/>
      <c r="E92" s="27"/>
      <c r="F92" s="107"/>
      <c r="G92" s="107"/>
      <c r="H92" s="132"/>
      <c r="I92" s="123"/>
    </row>
    <row r="93" spans="1:9" ht="12.75">
      <c r="A93" s="134">
        <f t="shared" si="0"/>
        <v>36</v>
      </c>
      <c r="B93" s="42"/>
      <c r="C93" s="7" t="s">
        <v>57</v>
      </c>
      <c r="D93" s="107"/>
      <c r="E93" s="27"/>
      <c r="F93" s="107"/>
      <c r="G93" s="107"/>
      <c r="H93" s="132"/>
      <c r="I93" s="123"/>
    </row>
    <row r="94" spans="1:9" ht="12.75">
      <c r="A94" s="134">
        <f t="shared" si="0"/>
        <v>37</v>
      </c>
      <c r="B94" s="42"/>
      <c r="C94" s="7" t="s">
        <v>58</v>
      </c>
      <c r="D94" s="107">
        <v>200000</v>
      </c>
      <c r="E94" s="27">
        <v>100000</v>
      </c>
      <c r="F94" s="107">
        <v>200000</v>
      </c>
      <c r="G94" s="107">
        <v>152507.27</v>
      </c>
      <c r="H94" s="132">
        <f>G94/F94</f>
        <v>0.76253635</v>
      </c>
      <c r="I94" s="123">
        <f>G94/G$460</f>
        <v>0.004922238106432906</v>
      </c>
    </row>
    <row r="95" spans="1:9" ht="12.75">
      <c r="A95" s="134">
        <f t="shared" si="0"/>
        <v>38</v>
      </c>
      <c r="B95" s="42" t="s">
        <v>133</v>
      </c>
      <c r="C95" s="7" t="s">
        <v>76</v>
      </c>
      <c r="D95" s="107"/>
      <c r="E95" s="27"/>
      <c r="F95" s="107"/>
      <c r="G95" s="107"/>
      <c r="H95" s="132"/>
      <c r="I95" s="123"/>
    </row>
    <row r="96" spans="1:9" ht="12.75">
      <c r="A96" s="134">
        <f t="shared" si="0"/>
        <v>39</v>
      </c>
      <c r="B96" s="42"/>
      <c r="C96" s="7" t="s">
        <v>174</v>
      </c>
      <c r="D96" s="107"/>
      <c r="E96" s="27"/>
      <c r="F96" s="107"/>
      <c r="G96" s="107"/>
      <c r="H96" s="132"/>
      <c r="I96" s="123"/>
    </row>
    <row r="97" spans="1:9" ht="12.75">
      <c r="A97" s="134">
        <f t="shared" si="0"/>
        <v>40</v>
      </c>
      <c r="B97" s="42"/>
      <c r="C97" s="7" t="s">
        <v>175</v>
      </c>
      <c r="D97" s="107">
        <v>200000</v>
      </c>
      <c r="E97" s="27">
        <v>0</v>
      </c>
      <c r="F97" s="107">
        <v>800000</v>
      </c>
      <c r="G97" s="107">
        <v>1122119.48</v>
      </c>
      <c r="H97" s="132">
        <f>G97/F97</f>
        <v>1.40264935</v>
      </c>
      <c r="I97" s="123">
        <f>G97/G$460</f>
        <v>0.03621689159098236</v>
      </c>
    </row>
    <row r="98" spans="1:9" ht="12.75">
      <c r="A98" s="134">
        <f t="shared" si="0"/>
        <v>41</v>
      </c>
      <c r="B98" s="42" t="s">
        <v>134</v>
      </c>
      <c r="C98" s="7" t="s">
        <v>10</v>
      </c>
      <c r="D98" s="107">
        <v>150000</v>
      </c>
      <c r="E98" s="27">
        <v>39000</v>
      </c>
      <c r="F98" s="107">
        <v>0</v>
      </c>
      <c r="G98" s="107">
        <v>0</v>
      </c>
      <c r="H98" s="132"/>
      <c r="I98" s="123">
        <f>G98/G$460</f>
        <v>0</v>
      </c>
    </row>
    <row r="99" spans="1:9" ht="12.75">
      <c r="A99" s="134">
        <f t="shared" si="0"/>
        <v>42</v>
      </c>
      <c r="B99" s="42" t="s">
        <v>179</v>
      </c>
      <c r="C99" s="43" t="s">
        <v>180</v>
      </c>
      <c r="D99" s="107">
        <f>SUM(D101:D105)</f>
        <v>9674300</v>
      </c>
      <c r="E99" s="27"/>
      <c r="F99" s="107">
        <f>SUM(F101:F105)</f>
        <v>9505264</v>
      </c>
      <c r="G99" s="107">
        <f>SUM(G101:G105)</f>
        <v>6811280.32</v>
      </c>
      <c r="H99" s="132">
        <f>G99/F99</f>
        <v>0.7165798151424306</v>
      </c>
      <c r="I99" s="123">
        <f>G99/G$460</f>
        <v>0.21983701855459425</v>
      </c>
    </row>
    <row r="100" spans="1:9" ht="12.75">
      <c r="A100" s="134">
        <f t="shared" si="0"/>
        <v>43</v>
      </c>
      <c r="B100" s="42"/>
      <c r="C100" s="7" t="s">
        <v>8</v>
      </c>
      <c r="D100" s="107"/>
      <c r="E100" s="27"/>
      <c r="F100" s="107"/>
      <c r="G100" s="107"/>
      <c r="H100" s="132"/>
      <c r="I100" s="123"/>
    </row>
    <row r="101" spans="1:9" ht="12.75">
      <c r="A101" s="134">
        <f t="shared" si="0"/>
        <v>44</v>
      </c>
      <c r="B101" s="42"/>
      <c r="C101" s="7" t="s">
        <v>11</v>
      </c>
      <c r="D101" s="107">
        <v>0</v>
      </c>
      <c r="E101" s="27"/>
      <c r="F101" s="107">
        <v>0</v>
      </c>
      <c r="G101" s="107">
        <v>738965.67</v>
      </c>
      <c r="H101" s="132"/>
      <c r="I101" s="123">
        <f>G101/G$460</f>
        <v>0.02385043663964166</v>
      </c>
    </row>
    <row r="102" spans="1:9" ht="12.75">
      <c r="A102" s="134">
        <f t="shared" si="0"/>
        <v>45</v>
      </c>
      <c r="B102" s="42"/>
      <c r="C102" s="7" t="s">
        <v>238</v>
      </c>
      <c r="D102" s="107">
        <v>0</v>
      </c>
      <c r="E102" s="27"/>
      <c r="F102" s="107">
        <v>0</v>
      </c>
      <c r="G102" s="107">
        <v>8498</v>
      </c>
      <c r="H102" s="132"/>
      <c r="I102" s="123">
        <f>G102/G$460</f>
        <v>0.0002742766258189976</v>
      </c>
    </row>
    <row r="103" spans="1:9" ht="12.75">
      <c r="A103" s="134">
        <f t="shared" si="0"/>
        <v>46</v>
      </c>
      <c r="B103" s="42"/>
      <c r="C103" s="7" t="s">
        <v>12</v>
      </c>
      <c r="D103" s="107">
        <v>200000</v>
      </c>
      <c r="E103" s="27"/>
      <c r="F103" s="107">
        <v>200000</v>
      </c>
      <c r="G103" s="107">
        <v>69916.78</v>
      </c>
      <c r="H103" s="132">
        <f>G103/F103</f>
        <v>0.3495839</v>
      </c>
      <c r="I103" s="123">
        <f>G103/G$460</f>
        <v>0.0022565943170780385</v>
      </c>
    </row>
    <row r="104" spans="1:9" ht="12.75">
      <c r="A104" s="134">
        <f t="shared" si="0"/>
        <v>47</v>
      </c>
      <c r="B104" s="42"/>
      <c r="C104" s="7" t="s">
        <v>228</v>
      </c>
      <c r="D104" s="107">
        <v>9464300</v>
      </c>
      <c r="E104" s="27"/>
      <c r="F104" s="107">
        <v>9295264</v>
      </c>
      <c r="G104" s="107">
        <v>5980000</v>
      </c>
      <c r="H104" s="132">
        <f>G104/F104</f>
        <v>0.6433383710242119</v>
      </c>
      <c r="I104" s="123">
        <f>G104/G$460</f>
        <v>0.19300708665540192</v>
      </c>
    </row>
    <row r="105" spans="1:9" ht="12.75">
      <c r="A105" s="134">
        <f t="shared" si="0"/>
        <v>48</v>
      </c>
      <c r="B105" s="42"/>
      <c r="C105" s="7" t="s">
        <v>184</v>
      </c>
      <c r="D105" s="107">
        <v>10000</v>
      </c>
      <c r="E105" s="27"/>
      <c r="F105" s="107">
        <v>10000</v>
      </c>
      <c r="G105" s="107">
        <v>13899.87</v>
      </c>
      <c r="H105" s="132">
        <f>G105/F105</f>
        <v>1.389987</v>
      </c>
      <c r="I105" s="123">
        <f>G105/G$460</f>
        <v>0.0004486243166536491</v>
      </c>
    </row>
    <row r="106" spans="1:9" ht="12.75">
      <c r="A106" s="134"/>
      <c r="B106" s="42"/>
      <c r="C106" s="7"/>
      <c r="D106" s="107"/>
      <c r="E106" s="27"/>
      <c r="F106" s="107"/>
      <c r="G106" s="107"/>
      <c r="H106" s="132"/>
      <c r="I106" s="123"/>
    </row>
    <row r="107" spans="1:9" ht="12.75">
      <c r="A107" s="134">
        <f>A105+1</f>
        <v>49</v>
      </c>
      <c r="B107" s="42" t="s">
        <v>135</v>
      </c>
      <c r="C107" s="7" t="s">
        <v>66</v>
      </c>
      <c r="D107" s="107">
        <v>66000</v>
      </c>
      <c r="E107" s="27">
        <v>35000</v>
      </c>
      <c r="F107" s="107">
        <v>66000</v>
      </c>
      <c r="G107" s="107">
        <v>49311.02</v>
      </c>
      <c r="H107" s="132">
        <f>G107/F107</f>
        <v>0.7471366666666667</v>
      </c>
      <c r="I107" s="123">
        <f>G107/G$460</f>
        <v>0.001591534500034491</v>
      </c>
    </row>
    <row r="108" spans="1:9" ht="12.75">
      <c r="A108" s="134">
        <f>A107+1</f>
        <v>50</v>
      </c>
      <c r="B108" s="42" t="s">
        <v>127</v>
      </c>
      <c r="C108" s="7" t="s">
        <v>61</v>
      </c>
      <c r="D108" s="107"/>
      <c r="E108" s="27" t="e">
        <f>#REF!</f>
        <v>#REF!</v>
      </c>
      <c r="F108" s="107"/>
      <c r="G108" s="107"/>
      <c r="H108" s="132"/>
      <c r="I108" s="123"/>
    </row>
    <row r="109" spans="1:9" ht="12.75">
      <c r="A109" s="134">
        <f t="shared" si="0"/>
        <v>51</v>
      </c>
      <c r="B109" s="42"/>
      <c r="C109" s="43" t="s">
        <v>155</v>
      </c>
      <c r="D109" s="107">
        <v>10000</v>
      </c>
      <c r="E109" s="27"/>
      <c r="F109" s="107">
        <v>10000</v>
      </c>
      <c r="G109" s="107">
        <v>10706.77</v>
      </c>
      <c r="H109" s="132">
        <f>G109/F109</f>
        <v>1.070677</v>
      </c>
      <c r="I109" s="123">
        <f>G109/G$460</f>
        <v>0.0003455656329748257</v>
      </c>
    </row>
    <row r="110" spans="1:9" s="40" customFormat="1" ht="12.75">
      <c r="A110" s="134">
        <f>A109+1</f>
        <v>52</v>
      </c>
      <c r="B110" s="41">
        <v>70021</v>
      </c>
      <c r="C110" s="53" t="s">
        <v>105</v>
      </c>
      <c r="D110" s="103">
        <f>SUM(D111:D113)</f>
        <v>18000</v>
      </c>
      <c r="E110" s="39">
        <f>E113</f>
        <v>98672</v>
      </c>
      <c r="F110" s="103">
        <f>SUM(F111:F113)</f>
        <v>18000</v>
      </c>
      <c r="G110" s="103">
        <f>SUM(G111:G113)</f>
        <v>15058.59</v>
      </c>
      <c r="H110" s="132">
        <f>G110/F110</f>
        <v>0.8365883333333334</v>
      </c>
      <c r="I110" s="123">
        <f>G110/G$460</f>
        <v>0.0004860225058592255</v>
      </c>
    </row>
    <row r="111" spans="1:9" s="51" customFormat="1" ht="12.75">
      <c r="A111" s="134">
        <f t="shared" si="0"/>
        <v>53</v>
      </c>
      <c r="B111" s="45" t="s">
        <v>135</v>
      </c>
      <c r="C111" s="43" t="s">
        <v>66</v>
      </c>
      <c r="D111" s="108">
        <v>5000</v>
      </c>
      <c r="E111" s="50"/>
      <c r="F111" s="108">
        <v>5000</v>
      </c>
      <c r="G111" s="108">
        <v>2197.35</v>
      </c>
      <c r="H111" s="132">
        <f>G111/F111</f>
        <v>0.43946999999999997</v>
      </c>
      <c r="I111" s="123">
        <f>G111/G$460</f>
        <v>7.092042171609488E-05</v>
      </c>
    </row>
    <row r="112" spans="1:9" ht="12.75">
      <c r="A112" s="134">
        <f t="shared" si="0"/>
        <v>54</v>
      </c>
      <c r="B112" s="45" t="s">
        <v>127</v>
      </c>
      <c r="C112" s="43" t="s">
        <v>51</v>
      </c>
      <c r="D112" s="107"/>
      <c r="E112" s="27"/>
      <c r="F112" s="107"/>
      <c r="G112" s="107"/>
      <c r="H112" s="132"/>
      <c r="I112" s="123"/>
    </row>
    <row r="113" spans="1:9" ht="12.75">
      <c r="A113" s="134">
        <f t="shared" si="0"/>
        <v>55</v>
      </c>
      <c r="B113" s="57"/>
      <c r="C113" s="64" t="s">
        <v>109</v>
      </c>
      <c r="D113" s="107">
        <v>13000</v>
      </c>
      <c r="E113" s="27">
        <f>13332+9083+32724+35748+7785</f>
        <v>98672</v>
      </c>
      <c r="F113" s="107">
        <v>13000</v>
      </c>
      <c r="G113" s="107">
        <v>12861.24</v>
      </c>
      <c r="H113" s="132">
        <f>G113/F113</f>
        <v>0.9893261538461539</v>
      </c>
      <c r="I113" s="123">
        <f>G113/G$460</f>
        <v>0.00041510208414313065</v>
      </c>
    </row>
    <row r="114" spans="1:9" s="40" customFormat="1" ht="12.75">
      <c r="A114" s="134">
        <f t="shared" si="0"/>
        <v>56</v>
      </c>
      <c r="B114" s="41">
        <v>70095</v>
      </c>
      <c r="C114" s="38" t="s">
        <v>7</v>
      </c>
      <c r="D114" s="103">
        <f>D115+D126+D125</f>
        <v>665000</v>
      </c>
      <c r="E114" s="39"/>
      <c r="F114" s="103">
        <f>F115+F126+F125</f>
        <v>821600</v>
      </c>
      <c r="G114" s="103">
        <f>G115+G126+G125</f>
        <v>812088.57</v>
      </c>
      <c r="H114" s="132">
        <f>G114/F114</f>
        <v>0.9884232838364166</v>
      </c>
      <c r="I114" s="123">
        <f>G114/G$460</f>
        <v>0.026210509866530337</v>
      </c>
    </row>
    <row r="115" spans="1:9" s="40" customFormat="1" ht="12.75">
      <c r="A115" s="134">
        <f t="shared" si="0"/>
        <v>57</v>
      </c>
      <c r="B115" s="42" t="s">
        <v>131</v>
      </c>
      <c r="C115" s="7" t="s">
        <v>54</v>
      </c>
      <c r="D115" s="103">
        <f>SUM(D120:D124)</f>
        <v>665000</v>
      </c>
      <c r="E115" s="39"/>
      <c r="F115" s="103">
        <f>SUM(F120:F124)</f>
        <v>815000</v>
      </c>
      <c r="G115" s="103">
        <f>SUM(G120:G124)</f>
        <v>804030.6499999999</v>
      </c>
      <c r="H115" s="132">
        <f>G115/F115</f>
        <v>0.9865406748466257</v>
      </c>
      <c r="I115" s="123">
        <f>G115/G$460</f>
        <v>0.025950437013068414</v>
      </c>
    </row>
    <row r="116" spans="1:9" s="40" customFormat="1" ht="12.75">
      <c r="A116" s="134">
        <f t="shared" si="0"/>
        <v>58</v>
      </c>
      <c r="B116" s="42"/>
      <c r="C116" s="43" t="s">
        <v>117</v>
      </c>
      <c r="D116" s="103"/>
      <c r="E116" s="39"/>
      <c r="F116" s="103"/>
      <c r="G116" s="103"/>
      <c r="H116" s="132"/>
      <c r="I116" s="123"/>
    </row>
    <row r="117" spans="1:9" s="40" customFormat="1" ht="12.75">
      <c r="A117" s="134">
        <f t="shared" si="0"/>
        <v>59</v>
      </c>
      <c r="B117" s="42"/>
      <c r="C117" s="7" t="s">
        <v>118</v>
      </c>
      <c r="D117" s="103"/>
      <c r="E117" s="39"/>
      <c r="F117" s="103"/>
      <c r="G117" s="103"/>
      <c r="H117" s="132"/>
      <c r="I117" s="123"/>
    </row>
    <row r="118" spans="1:9" s="40" customFormat="1" ht="12.75">
      <c r="A118" s="134">
        <f t="shared" si="0"/>
        <v>60</v>
      </c>
      <c r="B118" s="42"/>
      <c r="C118" s="7" t="s">
        <v>119</v>
      </c>
      <c r="D118" s="103"/>
      <c r="E118" s="39"/>
      <c r="F118" s="103"/>
      <c r="G118" s="103"/>
      <c r="H118" s="132"/>
      <c r="I118" s="123"/>
    </row>
    <row r="119" spans="1:9" s="40" customFormat="1" ht="12.75">
      <c r="A119" s="134">
        <f t="shared" si="0"/>
        <v>61</v>
      </c>
      <c r="B119" s="41"/>
      <c r="C119" s="11" t="s">
        <v>8</v>
      </c>
      <c r="D119" s="103"/>
      <c r="E119" s="39"/>
      <c r="F119" s="103"/>
      <c r="G119" s="103"/>
      <c r="H119" s="132"/>
      <c r="I119" s="123"/>
    </row>
    <row r="120" spans="1:9" s="51" customFormat="1" ht="12.75">
      <c r="A120" s="134">
        <f t="shared" si="0"/>
        <v>62</v>
      </c>
      <c r="B120" s="52"/>
      <c r="C120" s="44" t="s">
        <v>209</v>
      </c>
      <c r="D120" s="108">
        <v>565000</v>
      </c>
      <c r="E120" s="50"/>
      <c r="F120" s="108">
        <v>565000</v>
      </c>
      <c r="G120" s="108">
        <v>641962.2</v>
      </c>
      <c r="H120" s="132">
        <f>G120/F120</f>
        <v>1.1362162831858407</v>
      </c>
      <c r="I120" s="123">
        <f>G120/G$460</f>
        <v>0.020719607686436863</v>
      </c>
    </row>
    <row r="121" spans="1:9" s="51" customFormat="1" ht="12.75">
      <c r="A121" s="134">
        <f t="shared" si="0"/>
        <v>63</v>
      </c>
      <c r="B121" s="52"/>
      <c r="C121" s="44" t="s">
        <v>239</v>
      </c>
      <c r="D121" s="108">
        <v>0</v>
      </c>
      <c r="E121" s="50"/>
      <c r="F121" s="108">
        <v>150000</v>
      </c>
      <c r="G121" s="108">
        <v>63634.37</v>
      </c>
      <c r="H121" s="132"/>
      <c r="I121" s="123">
        <f>G121/G$460</f>
        <v>0.0020538268168648678</v>
      </c>
    </row>
    <row r="122" spans="1:9" s="51" customFormat="1" ht="12.75">
      <c r="A122" s="134">
        <f t="shared" si="0"/>
        <v>64</v>
      </c>
      <c r="B122" s="52"/>
      <c r="C122" s="44" t="s">
        <v>209</v>
      </c>
      <c r="D122" s="108"/>
      <c r="E122" s="50"/>
      <c r="F122" s="108"/>
      <c r="G122" s="108"/>
      <c r="H122" s="132"/>
      <c r="I122" s="123"/>
    </row>
    <row r="123" spans="1:9" s="51" customFormat="1" ht="12.75">
      <c r="A123" s="134">
        <f t="shared" si="0"/>
        <v>65</v>
      </c>
      <c r="B123" s="52"/>
      <c r="C123" s="44" t="s">
        <v>217</v>
      </c>
      <c r="D123" s="108">
        <v>100000</v>
      </c>
      <c r="E123" s="50"/>
      <c r="F123" s="108">
        <v>100000</v>
      </c>
      <c r="G123" s="108">
        <v>88683.84</v>
      </c>
      <c r="H123" s="132">
        <f>G123/F123</f>
        <v>0.8868383999999999</v>
      </c>
      <c r="I123" s="123">
        <f>G123/G$460</f>
        <v>0.0028623092962899326</v>
      </c>
    </row>
    <row r="124" spans="1:9" s="51" customFormat="1" ht="12.75">
      <c r="A124" s="134">
        <f t="shared" si="0"/>
        <v>66</v>
      </c>
      <c r="B124" s="52"/>
      <c r="C124" s="44" t="s">
        <v>240</v>
      </c>
      <c r="D124" s="108">
        <v>0</v>
      </c>
      <c r="E124" s="50"/>
      <c r="F124" s="108">
        <v>0</v>
      </c>
      <c r="G124" s="108">
        <v>9750.24</v>
      </c>
      <c r="H124" s="132"/>
      <c r="I124" s="123">
        <f>G124/G$460</f>
        <v>0.00031469321347675017</v>
      </c>
    </row>
    <row r="125" spans="1:9" s="51" customFormat="1" ht="12.75">
      <c r="A125" s="134">
        <f t="shared" si="0"/>
        <v>67</v>
      </c>
      <c r="B125" s="52" t="s">
        <v>135</v>
      </c>
      <c r="C125" s="44" t="s">
        <v>66</v>
      </c>
      <c r="D125" s="108">
        <v>0</v>
      </c>
      <c r="E125" s="50"/>
      <c r="F125" s="108">
        <v>0</v>
      </c>
      <c r="G125" s="108">
        <v>82.68</v>
      </c>
      <c r="H125" s="132"/>
      <c r="I125" s="123">
        <f>G125/G$460</f>
        <v>2.6685327633225136E-06</v>
      </c>
    </row>
    <row r="126" spans="1:9" s="51" customFormat="1" ht="12.75">
      <c r="A126" s="134">
        <f t="shared" si="0"/>
        <v>68</v>
      </c>
      <c r="B126" s="45" t="s">
        <v>127</v>
      </c>
      <c r="C126" s="43" t="s">
        <v>276</v>
      </c>
      <c r="D126" s="108">
        <v>0</v>
      </c>
      <c r="E126" s="50"/>
      <c r="F126" s="108">
        <v>6600</v>
      </c>
      <c r="G126" s="108">
        <v>7975.24</v>
      </c>
      <c r="H126" s="132">
        <f>G126/F126</f>
        <v>1.2083696969696969</v>
      </c>
      <c r="I126" s="123">
        <f>G126/G$460</f>
        <v>0.0002574043206985999</v>
      </c>
    </row>
    <row r="127" spans="1:9" s="36" customFormat="1" ht="15">
      <c r="A127" s="134">
        <f t="shared" si="0"/>
        <v>69</v>
      </c>
      <c r="B127" s="37">
        <v>710</v>
      </c>
      <c r="C127" s="34" t="s">
        <v>93</v>
      </c>
      <c r="D127" s="98">
        <f>D128+D131+D135</f>
        <v>28000</v>
      </c>
      <c r="E127" s="35">
        <f>E143</f>
        <v>62000</v>
      </c>
      <c r="F127" s="98">
        <f>F128+F131+F135</f>
        <v>140</v>
      </c>
      <c r="G127" s="98">
        <f>G128+G131+G135</f>
        <v>6905.28</v>
      </c>
      <c r="H127" s="132">
        <f>G127/F127</f>
        <v>49.32342857142857</v>
      </c>
      <c r="I127" s="123">
        <f>G127/G$460</f>
        <v>0.00022287089888625646</v>
      </c>
    </row>
    <row r="128" spans="1:9" s="40" customFormat="1" ht="12.75">
      <c r="A128" s="134">
        <f t="shared" si="0"/>
        <v>70</v>
      </c>
      <c r="B128" s="41">
        <v>71004</v>
      </c>
      <c r="C128" s="53" t="s">
        <v>156</v>
      </c>
      <c r="D128" s="103">
        <f>SUM(D129:D130)</f>
        <v>0</v>
      </c>
      <c r="E128" s="39"/>
      <c r="F128" s="103">
        <f>SUM(F129:F130)</f>
        <v>0</v>
      </c>
      <c r="G128" s="103">
        <f>SUM(G129:G130)</f>
        <v>0</v>
      </c>
      <c r="H128" s="132"/>
      <c r="I128" s="123">
        <f>G128/G$460</f>
        <v>0</v>
      </c>
    </row>
    <row r="129" spans="1:9" s="51" customFormat="1" ht="12.75">
      <c r="A129" s="134">
        <f t="shared" si="0"/>
        <v>71</v>
      </c>
      <c r="B129" s="45" t="s">
        <v>124</v>
      </c>
      <c r="C129" s="44" t="s">
        <v>157</v>
      </c>
      <c r="D129" s="108">
        <v>0</v>
      </c>
      <c r="E129" s="50"/>
      <c r="F129" s="108">
        <v>0</v>
      </c>
      <c r="G129" s="108">
        <v>0</v>
      </c>
      <c r="H129" s="132"/>
      <c r="I129" s="123">
        <f>G129/G$460</f>
        <v>0</v>
      </c>
    </row>
    <row r="130" spans="1:9" s="51" customFormat="1" ht="12.75">
      <c r="A130" s="134">
        <f t="shared" si="0"/>
        <v>72</v>
      </c>
      <c r="B130" s="45" t="s">
        <v>127</v>
      </c>
      <c r="C130" s="43" t="s">
        <v>185</v>
      </c>
      <c r="D130" s="108">
        <v>0</v>
      </c>
      <c r="E130" s="50"/>
      <c r="F130" s="108">
        <v>0</v>
      </c>
      <c r="G130" s="108">
        <v>0</v>
      </c>
      <c r="H130" s="132"/>
      <c r="I130" s="123">
        <f>G130/G$460</f>
        <v>0</v>
      </c>
    </row>
    <row r="131" spans="1:9" s="40" customFormat="1" ht="12.75">
      <c r="A131" s="134">
        <f t="shared" si="0"/>
        <v>73</v>
      </c>
      <c r="B131" s="41">
        <v>71014</v>
      </c>
      <c r="C131" s="38" t="s">
        <v>111</v>
      </c>
      <c r="D131" s="103">
        <f>SUM(D132:D134)</f>
        <v>0</v>
      </c>
      <c r="E131" s="39"/>
      <c r="F131" s="103">
        <f>SUM(F132:F134)</f>
        <v>140</v>
      </c>
      <c r="G131" s="103">
        <f>SUM(G132:G134)</f>
        <v>5851.28</v>
      </c>
      <c r="H131" s="132">
        <f>G131/F131</f>
        <v>41.79485714285714</v>
      </c>
      <c r="I131" s="123">
        <f>G131/G$460</f>
        <v>0.0001888525929774281</v>
      </c>
    </row>
    <row r="132" spans="1:9" s="40" customFormat="1" ht="12.75">
      <c r="A132" s="134">
        <f aca="true" t="shared" si="1" ref="A132:A143">A131+1</f>
        <v>74</v>
      </c>
      <c r="B132" s="45" t="s">
        <v>124</v>
      </c>
      <c r="C132" s="44" t="s">
        <v>158</v>
      </c>
      <c r="D132" s="108">
        <v>0</v>
      </c>
      <c r="E132" s="39"/>
      <c r="F132" s="109">
        <v>0</v>
      </c>
      <c r="G132" s="109">
        <v>2766</v>
      </c>
      <c r="H132" s="132"/>
      <c r="I132" s="123">
        <f>G132/G$460</f>
        <v>8.927384643626115E-05</v>
      </c>
    </row>
    <row r="133" spans="1:9" s="40" customFormat="1" ht="12.75">
      <c r="A133" s="134">
        <f t="shared" si="1"/>
        <v>75</v>
      </c>
      <c r="B133" s="42" t="s">
        <v>135</v>
      </c>
      <c r="C133" s="7" t="s">
        <v>66</v>
      </c>
      <c r="D133" s="108">
        <v>0</v>
      </c>
      <c r="E133" s="39"/>
      <c r="F133" s="109">
        <v>0</v>
      </c>
      <c r="G133" s="109">
        <v>1303.52</v>
      </c>
      <c r="H133" s="132"/>
      <c r="I133" s="123">
        <f>G133/G$460</f>
        <v>4.207167183897149E-05</v>
      </c>
    </row>
    <row r="134" spans="1:9" s="51" customFormat="1" ht="12.75">
      <c r="A134" s="134">
        <f t="shared" si="1"/>
        <v>76</v>
      </c>
      <c r="B134" s="45" t="s">
        <v>127</v>
      </c>
      <c r="C134" s="43" t="s">
        <v>185</v>
      </c>
      <c r="D134" s="108">
        <v>0</v>
      </c>
      <c r="E134" s="50"/>
      <c r="F134" s="108">
        <v>140</v>
      </c>
      <c r="G134" s="108">
        <v>1781.76</v>
      </c>
      <c r="H134" s="132">
        <f>G134/F134</f>
        <v>12.726857142857142</v>
      </c>
      <c r="I134" s="123">
        <f>G134/G$460</f>
        <v>5.750707470219547E-05</v>
      </c>
    </row>
    <row r="135" spans="1:9" s="40" customFormat="1" ht="12.75">
      <c r="A135" s="134">
        <f t="shared" si="1"/>
        <v>77</v>
      </c>
      <c r="B135" s="41">
        <v>71035</v>
      </c>
      <c r="C135" s="53" t="s">
        <v>210</v>
      </c>
      <c r="D135" s="103">
        <f>SUM(D139:D140)</f>
        <v>28000</v>
      </c>
      <c r="E135" s="39"/>
      <c r="F135" s="103">
        <f>SUM(F139:F140)</f>
        <v>0</v>
      </c>
      <c r="G135" s="103">
        <f>SUM(G139:G140)</f>
        <v>1054</v>
      </c>
      <c r="H135" s="132"/>
      <c r="I135" s="123">
        <f>G135/G$460</f>
        <v>3.4018305908828364E-05</v>
      </c>
    </row>
    <row r="136" spans="1:9" s="40" customFormat="1" ht="12.75">
      <c r="A136" s="134">
        <f t="shared" si="1"/>
        <v>78</v>
      </c>
      <c r="B136" s="52" t="s">
        <v>131</v>
      </c>
      <c r="C136" s="7" t="s">
        <v>54</v>
      </c>
      <c r="D136" s="108"/>
      <c r="E136" s="50"/>
      <c r="F136" s="108"/>
      <c r="G136" s="108"/>
      <c r="H136" s="132"/>
      <c r="I136" s="123"/>
    </row>
    <row r="137" spans="1:9" s="40" customFormat="1" ht="12.75">
      <c r="A137" s="134">
        <f t="shared" si="1"/>
        <v>79</v>
      </c>
      <c r="B137" s="41"/>
      <c r="C137" s="43" t="s">
        <v>117</v>
      </c>
      <c r="D137" s="108"/>
      <c r="E137" s="50"/>
      <c r="F137" s="108"/>
      <c r="G137" s="108"/>
      <c r="H137" s="132"/>
      <c r="I137" s="123"/>
    </row>
    <row r="138" spans="1:9" s="40" customFormat="1" ht="12.75">
      <c r="A138" s="134">
        <f t="shared" si="1"/>
        <v>80</v>
      </c>
      <c r="B138" s="41"/>
      <c r="C138" s="7" t="s">
        <v>118</v>
      </c>
      <c r="D138" s="108"/>
      <c r="E138" s="50"/>
      <c r="F138" s="108"/>
      <c r="G138" s="108"/>
      <c r="H138" s="132"/>
      <c r="I138" s="123"/>
    </row>
    <row r="139" spans="1:9" s="51" customFormat="1" ht="12.75">
      <c r="A139" s="134">
        <f t="shared" si="1"/>
        <v>81</v>
      </c>
      <c r="B139" s="45"/>
      <c r="C139" s="7" t="s">
        <v>119</v>
      </c>
      <c r="D139" s="108">
        <v>28000</v>
      </c>
      <c r="E139" s="50"/>
      <c r="F139" s="108">
        <v>0</v>
      </c>
      <c r="G139" s="108">
        <v>0</v>
      </c>
      <c r="H139" s="132"/>
      <c r="I139" s="123">
        <f>G139/G$460</f>
        <v>0</v>
      </c>
    </row>
    <row r="140" spans="1:9" s="51" customFormat="1" ht="12.75">
      <c r="A140" s="134">
        <f t="shared" si="1"/>
        <v>82</v>
      </c>
      <c r="B140" s="45" t="s">
        <v>127</v>
      </c>
      <c r="C140" s="43" t="s">
        <v>185</v>
      </c>
      <c r="D140" s="108">
        <v>0</v>
      </c>
      <c r="E140" s="50"/>
      <c r="F140" s="108">
        <v>0</v>
      </c>
      <c r="G140" s="108">
        <v>1054</v>
      </c>
      <c r="H140" s="132"/>
      <c r="I140" s="123">
        <f>G140/G$460</f>
        <v>3.4018305908828364E-05</v>
      </c>
    </row>
    <row r="141" spans="1:9" s="51" customFormat="1" ht="12.75">
      <c r="A141" s="134">
        <f t="shared" si="1"/>
        <v>83</v>
      </c>
      <c r="B141" s="45"/>
      <c r="C141" s="7"/>
      <c r="D141" s="108"/>
      <c r="E141" s="50"/>
      <c r="F141" s="108"/>
      <c r="G141" s="108"/>
      <c r="H141" s="132"/>
      <c r="I141" s="123"/>
    </row>
    <row r="142" spans="1:9" s="36" customFormat="1" ht="15">
      <c r="A142" s="134">
        <f t="shared" si="1"/>
        <v>84</v>
      </c>
      <c r="B142" s="37">
        <v>750</v>
      </c>
      <c r="C142" s="34" t="s">
        <v>63</v>
      </c>
      <c r="D142" s="98">
        <f>D143+D151+D163</f>
        <v>226760</v>
      </c>
      <c r="E142" s="35" t="e">
        <f>E143+E151+E163</f>
        <v>#REF!</v>
      </c>
      <c r="F142" s="98">
        <f>F143+F151+F163</f>
        <v>379145</v>
      </c>
      <c r="G142" s="98">
        <f>G143+G151+G163</f>
        <v>499922.92000000004</v>
      </c>
      <c r="H142" s="132">
        <f>G142/F142</f>
        <v>1.3185533766764694</v>
      </c>
      <c r="I142" s="123">
        <f>G142/G$460</f>
        <v>0.01613522848519424</v>
      </c>
    </row>
    <row r="143" spans="1:9" s="3" customFormat="1" ht="12.75">
      <c r="A143" s="134">
        <f t="shared" si="1"/>
        <v>85</v>
      </c>
      <c r="B143" s="14">
        <v>75011</v>
      </c>
      <c r="C143" s="15" t="s">
        <v>25</v>
      </c>
      <c r="D143" s="106">
        <f>SUM(D147:D150)</f>
        <v>70300</v>
      </c>
      <c r="E143" s="21">
        <f>E147</f>
        <v>62000</v>
      </c>
      <c r="F143" s="106">
        <f>SUM(F147:F150)</f>
        <v>72385</v>
      </c>
      <c r="G143" s="106">
        <f>SUM(G147:G150)</f>
        <v>73722.42</v>
      </c>
      <c r="H143" s="132">
        <f>G143/F143</f>
        <v>1.0184764799336878</v>
      </c>
      <c r="I143" s="123">
        <f>G143/G$460</f>
        <v>0.0023794229942116947</v>
      </c>
    </row>
    <row r="144" spans="1:9" s="3" customFormat="1" ht="12.75">
      <c r="A144" s="134">
        <f aca="true" t="shared" si="2" ref="A144:A204">A143+1</f>
        <v>86</v>
      </c>
      <c r="B144" s="42">
        <v>2010</v>
      </c>
      <c r="C144" s="7" t="s">
        <v>74</v>
      </c>
      <c r="D144" s="106"/>
      <c r="E144" s="21"/>
      <c r="F144" s="106"/>
      <c r="G144" s="106"/>
      <c r="H144" s="132"/>
      <c r="I144" s="123"/>
    </row>
    <row r="145" spans="1:9" s="3" customFormat="1" ht="12.75">
      <c r="A145" s="134">
        <f t="shared" si="2"/>
        <v>87</v>
      </c>
      <c r="B145" s="42"/>
      <c r="C145" s="7" t="s">
        <v>152</v>
      </c>
      <c r="D145" s="106"/>
      <c r="E145" s="21"/>
      <c r="F145" s="106"/>
      <c r="G145" s="106"/>
      <c r="H145" s="132"/>
      <c r="I145" s="123"/>
    </row>
    <row r="146" spans="1:9" s="3" customFormat="1" ht="12.75">
      <c r="A146" s="134">
        <f t="shared" si="2"/>
        <v>88</v>
      </c>
      <c r="B146" s="42"/>
      <c r="C146" s="7" t="s">
        <v>82</v>
      </c>
      <c r="D146" s="106"/>
      <c r="E146" s="21"/>
      <c r="F146" s="106"/>
      <c r="G146" s="106"/>
      <c r="H146" s="132"/>
      <c r="I146" s="123"/>
    </row>
    <row r="147" spans="1:9" s="3" customFormat="1" ht="12.75">
      <c r="A147" s="134">
        <f t="shared" si="2"/>
        <v>89</v>
      </c>
      <c r="B147" s="42"/>
      <c r="C147" s="7" t="s">
        <v>75</v>
      </c>
      <c r="D147" s="108">
        <v>69000</v>
      </c>
      <c r="E147" s="50">
        <v>62000</v>
      </c>
      <c r="F147" s="108">
        <v>71085</v>
      </c>
      <c r="G147" s="108">
        <v>71085</v>
      </c>
      <c r="H147" s="132">
        <f>G147/F147</f>
        <v>1</v>
      </c>
      <c r="I147" s="123">
        <f>G147/G$460</f>
        <v>0.0022942991228928505</v>
      </c>
    </row>
    <row r="148" spans="1:9" s="3" customFormat="1" ht="12.75">
      <c r="A148" s="134">
        <f t="shared" si="2"/>
        <v>90</v>
      </c>
      <c r="B148" s="42">
        <v>2360</v>
      </c>
      <c r="C148" s="7" t="s">
        <v>186</v>
      </c>
      <c r="D148" s="108"/>
      <c r="E148" s="50"/>
      <c r="F148" s="108"/>
      <c r="G148" s="108"/>
      <c r="H148" s="132"/>
      <c r="I148" s="123"/>
    </row>
    <row r="149" spans="1:9" s="3" customFormat="1" ht="12.75">
      <c r="A149" s="134">
        <f t="shared" si="2"/>
        <v>91</v>
      </c>
      <c r="B149" s="42"/>
      <c r="C149" s="43" t="s">
        <v>187</v>
      </c>
      <c r="D149" s="108"/>
      <c r="E149" s="50"/>
      <c r="F149" s="108"/>
      <c r="G149" s="108"/>
      <c r="H149" s="132"/>
      <c r="I149" s="123"/>
    </row>
    <row r="150" spans="1:9" s="3" customFormat="1" ht="12.75">
      <c r="A150" s="134">
        <f t="shared" si="2"/>
        <v>92</v>
      </c>
      <c r="B150" s="42"/>
      <c r="C150" s="7" t="s">
        <v>188</v>
      </c>
      <c r="D150" s="108">
        <v>1300</v>
      </c>
      <c r="E150" s="50"/>
      <c r="F150" s="108">
        <v>1300</v>
      </c>
      <c r="G150" s="108">
        <v>2637.42</v>
      </c>
      <c r="H150" s="132">
        <f>G150/F150</f>
        <v>2.0287846153846156</v>
      </c>
      <c r="I150" s="123">
        <f>G150/G$460</f>
        <v>8.51238713188445E-05</v>
      </c>
    </row>
    <row r="151" spans="1:9" s="3" customFormat="1" ht="12.75">
      <c r="A151" s="134">
        <f t="shared" si="2"/>
        <v>93</v>
      </c>
      <c r="B151" s="14">
        <v>75023</v>
      </c>
      <c r="C151" s="15" t="s">
        <v>42</v>
      </c>
      <c r="D151" s="106">
        <f>D153+D154+D155</f>
        <v>22860</v>
      </c>
      <c r="E151" s="21" t="e">
        <f>#REF!+#REF!+E155</f>
        <v>#REF!</v>
      </c>
      <c r="F151" s="106">
        <f>F153+F154+F155</f>
        <v>22860</v>
      </c>
      <c r="G151" s="106">
        <f>G153+G154+G155</f>
        <v>44153.82000000001</v>
      </c>
      <c r="H151" s="132">
        <f>G151/F151</f>
        <v>1.9314881889763782</v>
      </c>
      <c r="I151" s="123">
        <f>G151/G$460</f>
        <v>0.0014250836392821103</v>
      </c>
    </row>
    <row r="152" spans="1:9" ht="12.75">
      <c r="A152" s="134">
        <f t="shared" si="2"/>
        <v>94</v>
      </c>
      <c r="B152" s="42" t="s">
        <v>134</v>
      </c>
      <c r="C152" s="7" t="s">
        <v>200</v>
      </c>
      <c r="D152" s="107"/>
      <c r="E152" s="27"/>
      <c r="F152" s="107"/>
      <c r="G152" s="107"/>
      <c r="H152" s="132"/>
      <c r="I152" s="123"/>
    </row>
    <row r="153" spans="1:9" ht="12.75">
      <c r="A153" s="134">
        <f t="shared" si="2"/>
        <v>95</v>
      </c>
      <c r="B153" s="42"/>
      <c r="C153" s="7" t="s">
        <v>201</v>
      </c>
      <c r="D153" s="107">
        <v>60</v>
      </c>
      <c r="E153" s="27"/>
      <c r="F153" s="107">
        <v>60</v>
      </c>
      <c r="G153" s="107">
        <v>0</v>
      </c>
      <c r="H153" s="132">
        <f>G153/F153</f>
        <v>0</v>
      </c>
      <c r="I153" s="123">
        <f>G153/G$460</f>
        <v>0</v>
      </c>
    </row>
    <row r="154" spans="1:9" ht="12.75">
      <c r="A154" s="134">
        <f t="shared" si="2"/>
        <v>96</v>
      </c>
      <c r="B154" s="42" t="s">
        <v>135</v>
      </c>
      <c r="C154" s="7" t="s">
        <v>66</v>
      </c>
      <c r="D154" s="107">
        <v>100</v>
      </c>
      <c r="E154" s="27"/>
      <c r="F154" s="107">
        <v>100</v>
      </c>
      <c r="G154" s="107">
        <v>0.08</v>
      </c>
      <c r="H154" s="132">
        <f>G154/F154</f>
        <v>0.0008</v>
      </c>
      <c r="I154" s="123">
        <f>G154/G$460</f>
        <v>2.5820346040856442E-09</v>
      </c>
    </row>
    <row r="155" spans="1:9" ht="12.75">
      <c r="A155" s="134">
        <f t="shared" si="2"/>
        <v>97</v>
      </c>
      <c r="B155" s="42" t="s">
        <v>127</v>
      </c>
      <c r="C155" s="7" t="s">
        <v>51</v>
      </c>
      <c r="D155" s="107">
        <f>SUM(D157:D161)</f>
        <v>22700</v>
      </c>
      <c r="E155" s="27">
        <f>SUM(E157:E160)</f>
        <v>6910</v>
      </c>
      <c r="F155" s="107">
        <f>SUM(F157:F161)</f>
        <v>22700</v>
      </c>
      <c r="G155" s="107">
        <f>SUM(G157:G161)</f>
        <v>44153.740000000005</v>
      </c>
      <c r="H155" s="132">
        <f>G155/F155</f>
        <v>1.9450986784140971</v>
      </c>
      <c r="I155" s="123">
        <f>G155/G$460</f>
        <v>0.0014250810572475061</v>
      </c>
    </row>
    <row r="156" spans="1:9" ht="12.75">
      <c r="A156" s="134">
        <f t="shared" si="2"/>
        <v>98</v>
      </c>
      <c r="B156" s="42"/>
      <c r="C156" s="7" t="s">
        <v>8</v>
      </c>
      <c r="D156" s="107"/>
      <c r="E156" s="27"/>
      <c r="F156" s="107"/>
      <c r="G156" s="107"/>
      <c r="H156" s="132"/>
      <c r="I156" s="123"/>
    </row>
    <row r="157" spans="1:9" ht="12.75">
      <c r="A157" s="134">
        <f t="shared" si="2"/>
        <v>99</v>
      </c>
      <c r="B157" s="42"/>
      <c r="C157" s="7" t="s">
        <v>64</v>
      </c>
      <c r="D157" s="107">
        <v>700</v>
      </c>
      <c r="E157" s="27">
        <v>710</v>
      </c>
      <c r="F157" s="107">
        <v>700</v>
      </c>
      <c r="G157" s="107">
        <v>716.02</v>
      </c>
      <c r="H157" s="132">
        <f>G157/F157</f>
        <v>1.0228857142857142</v>
      </c>
      <c r="I157" s="123">
        <f>G157/G$460</f>
        <v>2.3109855215217537E-05</v>
      </c>
    </row>
    <row r="158" spans="1:9" ht="12.75">
      <c r="A158" s="134">
        <f t="shared" si="2"/>
        <v>100</v>
      </c>
      <c r="B158" s="42"/>
      <c r="C158" s="7" t="s">
        <v>189</v>
      </c>
      <c r="D158" s="107">
        <v>0</v>
      </c>
      <c r="E158" s="27">
        <v>1000</v>
      </c>
      <c r="F158" s="107">
        <v>0</v>
      </c>
      <c r="G158" s="107">
        <v>3779.99</v>
      </c>
      <c r="H158" s="132"/>
      <c r="I158" s="123">
        <f>G158/G$460</f>
        <v>0.00012200081228872117</v>
      </c>
    </row>
    <row r="159" spans="1:9" ht="12.75">
      <c r="A159" s="134">
        <f t="shared" si="2"/>
        <v>101</v>
      </c>
      <c r="B159" s="42"/>
      <c r="C159" s="7" t="s">
        <v>94</v>
      </c>
      <c r="D159" s="107">
        <v>2000</v>
      </c>
      <c r="E159" s="27">
        <v>4200</v>
      </c>
      <c r="F159" s="107">
        <v>2000</v>
      </c>
      <c r="G159" s="107">
        <v>23140.68</v>
      </c>
      <c r="H159" s="132">
        <f>G159/F159</f>
        <v>11.57034</v>
      </c>
      <c r="I159" s="123">
        <f>G159/G$460</f>
        <v>0.0007468754565259074</v>
      </c>
    </row>
    <row r="160" spans="1:9" ht="12.75">
      <c r="A160" s="134">
        <f t="shared" si="2"/>
        <v>102</v>
      </c>
      <c r="B160" s="42"/>
      <c r="C160" s="7" t="s">
        <v>95</v>
      </c>
      <c r="D160" s="107">
        <v>0</v>
      </c>
      <c r="E160" s="27">
        <v>1000</v>
      </c>
      <c r="F160" s="107">
        <v>0</v>
      </c>
      <c r="G160" s="107">
        <v>170.05</v>
      </c>
      <c r="H160" s="132"/>
      <c r="I160" s="123">
        <f>G160/G$460</f>
        <v>5.488437305309548E-06</v>
      </c>
    </row>
    <row r="161" spans="1:9" ht="12.75">
      <c r="A161" s="134">
        <f t="shared" si="2"/>
        <v>103</v>
      </c>
      <c r="B161" s="42"/>
      <c r="C161" s="7" t="s">
        <v>113</v>
      </c>
      <c r="D161" s="107">
        <v>20000</v>
      </c>
      <c r="E161" s="27"/>
      <c r="F161" s="107">
        <v>20000</v>
      </c>
      <c r="G161" s="107">
        <v>16347</v>
      </c>
      <c r="H161" s="132">
        <f>G161/F161</f>
        <v>0.81735</v>
      </c>
      <c r="I161" s="123">
        <f>G161/G$460</f>
        <v>0.0005276064959123504</v>
      </c>
    </row>
    <row r="162" spans="1:9" ht="12.75">
      <c r="A162" s="134"/>
      <c r="B162" s="42"/>
      <c r="C162" s="7"/>
      <c r="D162" s="107"/>
      <c r="E162" s="27"/>
      <c r="F162" s="107"/>
      <c r="G162" s="107"/>
      <c r="H162" s="132"/>
      <c r="I162" s="123"/>
    </row>
    <row r="163" spans="1:9" s="3" customFormat="1" ht="12.75">
      <c r="A163" s="134">
        <f>A161+1</f>
        <v>104</v>
      </c>
      <c r="B163" s="14">
        <v>75095</v>
      </c>
      <c r="C163" s="15" t="s">
        <v>7</v>
      </c>
      <c r="D163" s="106">
        <f>D165+D168+D170+D171+D164</f>
        <v>133600</v>
      </c>
      <c r="E163" s="21" t="e">
        <f>#REF!+E165+#REF!+E170</f>
        <v>#REF!</v>
      </c>
      <c r="F163" s="106">
        <f>F165+F168+F170+F171+F164</f>
        <v>283900</v>
      </c>
      <c r="G163" s="106">
        <f>G165+G168+G170+G171+G164</f>
        <v>382046.68000000005</v>
      </c>
      <c r="H163" s="132">
        <f>G163/F163</f>
        <v>1.3457086297992253</v>
      </c>
      <c r="I163" s="123">
        <f>G163/G$460</f>
        <v>0.012330721851700437</v>
      </c>
    </row>
    <row r="164" spans="1:9" s="3" customFormat="1" ht="12.75">
      <c r="A164" s="134">
        <f>A163+1</f>
        <v>105</v>
      </c>
      <c r="B164" s="19" t="s">
        <v>242</v>
      </c>
      <c r="C164" s="11" t="s">
        <v>241</v>
      </c>
      <c r="D164" s="109">
        <v>0</v>
      </c>
      <c r="E164" s="31"/>
      <c r="F164" s="109">
        <v>800</v>
      </c>
      <c r="G164" s="109">
        <v>1873.58</v>
      </c>
      <c r="H164" s="132">
        <f>G164/F164</f>
        <v>2.3419749999999997</v>
      </c>
      <c r="I164" s="123">
        <f>G164/G$460</f>
        <v>6.047060491903477E-05</v>
      </c>
    </row>
    <row r="165" spans="1:9" s="6" customFormat="1" ht="12.75">
      <c r="A165" s="134">
        <f>A164+1</f>
        <v>106</v>
      </c>
      <c r="B165" s="19" t="s">
        <v>124</v>
      </c>
      <c r="C165" s="11" t="s">
        <v>55</v>
      </c>
      <c r="D165" s="109">
        <f>SUM(D167:D167)</f>
        <v>500</v>
      </c>
      <c r="E165" s="31">
        <f>SUM(E167:E167)</f>
        <v>0</v>
      </c>
      <c r="F165" s="109">
        <v>0</v>
      </c>
      <c r="G165" s="109">
        <v>0</v>
      </c>
      <c r="H165" s="132"/>
      <c r="I165" s="123">
        <f>G165/G$460</f>
        <v>0</v>
      </c>
    </row>
    <row r="166" spans="1:9" s="6" customFormat="1" ht="12.75">
      <c r="A166" s="134">
        <f>A165+1</f>
        <v>107</v>
      </c>
      <c r="B166" s="19"/>
      <c r="C166" s="11" t="s">
        <v>8</v>
      </c>
      <c r="D166" s="109"/>
      <c r="E166" s="31"/>
      <c r="F166" s="109"/>
      <c r="G166" s="109"/>
      <c r="H166" s="132"/>
      <c r="I166" s="123"/>
    </row>
    <row r="167" spans="1:9" s="6" customFormat="1" ht="12.75">
      <c r="A167" s="134">
        <f t="shared" si="2"/>
        <v>108</v>
      </c>
      <c r="B167" s="19"/>
      <c r="C167" s="11" t="s">
        <v>190</v>
      </c>
      <c r="D167" s="109">
        <v>500</v>
      </c>
      <c r="E167" s="31">
        <v>0</v>
      </c>
      <c r="F167" s="109">
        <v>0</v>
      </c>
      <c r="G167" s="109">
        <v>0</v>
      </c>
      <c r="H167" s="132"/>
      <c r="I167" s="123">
        <f>G167/G$460</f>
        <v>0</v>
      </c>
    </row>
    <row r="168" spans="1:9" s="6" customFormat="1" ht="12.75">
      <c r="A168" s="134">
        <f t="shared" si="2"/>
        <v>109</v>
      </c>
      <c r="B168" s="19" t="s">
        <v>134</v>
      </c>
      <c r="C168" s="24" t="s">
        <v>218</v>
      </c>
      <c r="D168" s="109">
        <v>33000</v>
      </c>
      <c r="E168" s="31"/>
      <c r="F168" s="109">
        <v>33000</v>
      </c>
      <c r="G168" s="109">
        <v>29542.34</v>
      </c>
      <c r="H168" s="132">
        <f>G168/F168</f>
        <v>0.8952224242424243</v>
      </c>
      <c r="I168" s="123">
        <f>G168/G$460</f>
        <v>0.0009534918020707937</v>
      </c>
    </row>
    <row r="169" spans="1:9" ht="12.75">
      <c r="A169" s="134">
        <f t="shared" si="2"/>
        <v>110</v>
      </c>
      <c r="B169" s="42" t="s">
        <v>135</v>
      </c>
      <c r="C169" s="7" t="s">
        <v>88</v>
      </c>
      <c r="D169" s="107"/>
      <c r="E169" s="27"/>
      <c r="F169" s="107"/>
      <c r="G169" s="107"/>
      <c r="H169" s="132"/>
      <c r="I169" s="123"/>
    </row>
    <row r="170" spans="1:9" ht="12.75">
      <c r="A170" s="134">
        <f t="shared" si="2"/>
        <v>111</v>
      </c>
      <c r="B170" s="7"/>
      <c r="C170" s="7" t="s">
        <v>102</v>
      </c>
      <c r="D170" s="107">
        <v>100000</v>
      </c>
      <c r="E170" s="27">
        <v>1000</v>
      </c>
      <c r="F170" s="107">
        <v>250000</v>
      </c>
      <c r="G170" s="107">
        <v>350628.63</v>
      </c>
      <c r="H170" s="132">
        <f>G170/F170</f>
        <v>1.40251452</v>
      </c>
      <c r="I170" s="123">
        <f>G170/G$460</f>
        <v>0.011316690698039273</v>
      </c>
    </row>
    <row r="171" spans="1:9" ht="12.75">
      <c r="A171" s="134">
        <f t="shared" si="2"/>
        <v>112</v>
      </c>
      <c r="B171" s="42" t="s">
        <v>127</v>
      </c>
      <c r="C171" s="7" t="s">
        <v>51</v>
      </c>
      <c r="D171" s="107">
        <v>100</v>
      </c>
      <c r="E171" s="27"/>
      <c r="F171" s="107">
        <v>100</v>
      </c>
      <c r="G171" s="107">
        <v>2.13</v>
      </c>
      <c r="H171" s="132">
        <f>G171/F171</f>
        <v>0.0213</v>
      </c>
      <c r="I171" s="123">
        <f>G171/G$460</f>
        <v>6.874667133378028E-08</v>
      </c>
    </row>
    <row r="172" spans="1:9" s="4" customFormat="1" ht="15">
      <c r="A172" s="134">
        <f>A171+1</f>
        <v>113</v>
      </c>
      <c r="B172" s="12">
        <v>751</v>
      </c>
      <c r="C172" s="33" t="s">
        <v>46</v>
      </c>
      <c r="D172" s="102"/>
      <c r="E172" s="20"/>
      <c r="F172" s="102"/>
      <c r="G172" s="102"/>
      <c r="H172" s="132"/>
      <c r="I172" s="123"/>
    </row>
    <row r="173" spans="1:9" s="4" customFormat="1" ht="15">
      <c r="A173" s="134">
        <f t="shared" si="2"/>
        <v>114</v>
      </c>
      <c r="B173" s="12"/>
      <c r="C173" s="33" t="s">
        <v>47</v>
      </c>
      <c r="D173" s="102"/>
      <c r="E173" s="20"/>
      <c r="F173" s="102"/>
      <c r="G173" s="102"/>
      <c r="H173" s="132"/>
      <c r="I173" s="123"/>
    </row>
    <row r="174" spans="1:9" s="4" customFormat="1" ht="15">
      <c r="A174" s="134">
        <f t="shared" si="2"/>
        <v>115</v>
      </c>
      <c r="B174" s="12"/>
      <c r="C174" s="33" t="s">
        <v>48</v>
      </c>
      <c r="D174" s="102">
        <f>D176+D187+D185</f>
        <v>1104</v>
      </c>
      <c r="E174" s="20" t="e">
        <f>E176+#REF!+#REF!+#REF!</f>
        <v>#REF!</v>
      </c>
      <c r="F174" s="102">
        <f>F176+F187+F185</f>
        <v>10124</v>
      </c>
      <c r="G174" s="102">
        <f>G176+G187+G185</f>
        <v>10124</v>
      </c>
      <c r="H174" s="132">
        <f>G174/F174</f>
        <v>1</v>
      </c>
      <c r="I174" s="123">
        <f>G174/G$460</f>
        <v>0.0003267564791470383</v>
      </c>
    </row>
    <row r="175" spans="1:9" s="3" customFormat="1" ht="12.75">
      <c r="A175" s="134">
        <f t="shared" si="2"/>
        <v>116</v>
      </c>
      <c r="B175" s="14">
        <v>75101</v>
      </c>
      <c r="C175" s="15" t="s">
        <v>49</v>
      </c>
      <c r="D175" s="106"/>
      <c r="E175" s="21"/>
      <c r="F175" s="106"/>
      <c r="G175" s="106"/>
      <c r="H175" s="132"/>
      <c r="I175" s="123"/>
    </row>
    <row r="176" spans="1:9" s="3" customFormat="1" ht="12.75">
      <c r="A176" s="134">
        <f t="shared" si="2"/>
        <v>117</v>
      </c>
      <c r="B176" s="14"/>
      <c r="C176" s="15" t="s">
        <v>50</v>
      </c>
      <c r="D176" s="106">
        <f>D180</f>
        <v>1104</v>
      </c>
      <c r="E176" s="21">
        <f>E180</f>
        <v>1020</v>
      </c>
      <c r="F176" s="106">
        <f>F180</f>
        <v>1104</v>
      </c>
      <c r="G176" s="106">
        <f>G180</f>
        <v>1104</v>
      </c>
      <c r="H176" s="132">
        <f>G176/F176</f>
        <v>1</v>
      </c>
      <c r="I176" s="123">
        <f>G176/G$460</f>
        <v>3.563207753638189E-05</v>
      </c>
    </row>
    <row r="177" spans="1:9" ht="12.75">
      <c r="A177" s="134">
        <f t="shared" si="2"/>
        <v>118</v>
      </c>
      <c r="B177" s="42">
        <v>2010</v>
      </c>
      <c r="C177" s="7" t="s">
        <v>74</v>
      </c>
      <c r="D177" s="107"/>
      <c r="E177" s="27"/>
      <c r="F177" s="107"/>
      <c r="G177" s="107"/>
      <c r="H177" s="132"/>
      <c r="I177" s="123"/>
    </row>
    <row r="178" spans="1:9" ht="12.75">
      <c r="A178" s="134">
        <f t="shared" si="2"/>
        <v>119</v>
      </c>
      <c r="B178" s="42"/>
      <c r="C178" s="7" t="s">
        <v>152</v>
      </c>
      <c r="D178" s="107"/>
      <c r="E178" s="27"/>
      <c r="F178" s="107"/>
      <c r="G178" s="107"/>
      <c r="H178" s="132"/>
      <c r="I178" s="123"/>
    </row>
    <row r="179" spans="1:9" ht="12.75">
      <c r="A179" s="134">
        <f t="shared" si="2"/>
        <v>120</v>
      </c>
      <c r="B179" s="42"/>
      <c r="C179" s="7" t="s">
        <v>82</v>
      </c>
      <c r="D179" s="107"/>
      <c r="E179" s="27"/>
      <c r="F179" s="107"/>
      <c r="G179" s="107"/>
      <c r="H179" s="132"/>
      <c r="I179" s="123"/>
    </row>
    <row r="180" spans="1:9" ht="12.75">
      <c r="A180" s="134">
        <f t="shared" si="2"/>
        <v>121</v>
      </c>
      <c r="B180" s="42"/>
      <c r="C180" s="7" t="s">
        <v>75</v>
      </c>
      <c r="D180" s="107">
        <v>1104</v>
      </c>
      <c r="E180" s="27">
        <v>1020</v>
      </c>
      <c r="F180" s="107">
        <v>1104</v>
      </c>
      <c r="G180" s="107">
        <v>1104</v>
      </c>
      <c r="H180" s="132">
        <f>G180/F180</f>
        <v>1</v>
      </c>
      <c r="I180" s="123">
        <f>G180/G$460</f>
        <v>3.563207753638189E-05</v>
      </c>
    </row>
    <row r="181" spans="1:9" ht="12.75">
      <c r="A181" s="134">
        <f t="shared" si="2"/>
        <v>122</v>
      </c>
      <c r="B181" s="164">
        <v>75108</v>
      </c>
      <c r="C181" s="15" t="s">
        <v>277</v>
      </c>
      <c r="D181" s="107"/>
      <c r="E181" s="27"/>
      <c r="F181" s="107"/>
      <c r="G181" s="107"/>
      <c r="H181" s="132"/>
      <c r="I181" s="123"/>
    </row>
    <row r="182" spans="1:9" ht="12.75">
      <c r="A182" s="134">
        <f t="shared" si="2"/>
        <v>123</v>
      </c>
      <c r="B182" s="42">
        <v>2010</v>
      </c>
      <c r="C182" s="7" t="s">
        <v>74</v>
      </c>
      <c r="D182" s="107"/>
      <c r="E182" s="27"/>
      <c r="F182" s="107"/>
      <c r="G182" s="107"/>
      <c r="H182" s="132"/>
      <c r="I182" s="123"/>
    </row>
    <row r="183" spans="1:9" ht="12.75">
      <c r="A183" s="134">
        <f t="shared" si="2"/>
        <v>124</v>
      </c>
      <c r="B183" s="42"/>
      <c r="C183" s="7" t="s">
        <v>152</v>
      </c>
      <c r="D183" s="107"/>
      <c r="E183" s="27"/>
      <c r="F183" s="107"/>
      <c r="G183" s="107"/>
      <c r="H183" s="132"/>
      <c r="I183" s="123"/>
    </row>
    <row r="184" spans="1:9" ht="12.75">
      <c r="A184" s="134">
        <f t="shared" si="2"/>
        <v>125</v>
      </c>
      <c r="B184" s="42"/>
      <c r="C184" s="7" t="s">
        <v>82</v>
      </c>
      <c r="D184" s="107"/>
      <c r="E184" s="27"/>
      <c r="F184" s="107"/>
      <c r="G184" s="107"/>
      <c r="H184" s="132"/>
      <c r="I184" s="123"/>
    </row>
    <row r="185" spans="1:9" ht="12.75">
      <c r="A185" s="134">
        <f t="shared" si="2"/>
        <v>126</v>
      </c>
      <c r="B185" s="42"/>
      <c r="C185" s="7" t="s">
        <v>75</v>
      </c>
      <c r="D185" s="107">
        <v>0</v>
      </c>
      <c r="E185" s="27"/>
      <c r="F185" s="107">
        <v>9020</v>
      </c>
      <c r="G185" s="107">
        <v>9020</v>
      </c>
      <c r="H185" s="132">
        <f>G185/F185</f>
        <v>1</v>
      </c>
      <c r="I185" s="123">
        <f>G185/G$460</f>
        <v>0.0002911244016106564</v>
      </c>
    </row>
    <row r="186" spans="1:9" s="40" customFormat="1" ht="12.75">
      <c r="A186" s="134">
        <f t="shared" si="2"/>
        <v>127</v>
      </c>
      <c r="B186" s="41">
        <v>75109</v>
      </c>
      <c r="C186" s="53" t="s">
        <v>192</v>
      </c>
      <c r="D186" s="103"/>
      <c r="E186" s="39"/>
      <c r="F186" s="103"/>
      <c r="G186" s="103"/>
      <c r="H186" s="132"/>
      <c r="I186" s="123"/>
    </row>
    <row r="187" spans="1:9" ht="12.75">
      <c r="A187" s="134">
        <f t="shared" si="2"/>
        <v>128</v>
      </c>
      <c r="B187" s="42"/>
      <c r="C187" s="38" t="s">
        <v>191</v>
      </c>
      <c r="D187" s="103">
        <f>D191</f>
        <v>0</v>
      </c>
      <c r="E187" s="39"/>
      <c r="F187" s="103">
        <f>F191</f>
        <v>0</v>
      </c>
      <c r="G187" s="103">
        <f>G191</f>
        <v>0</v>
      </c>
      <c r="H187" s="132"/>
      <c r="I187" s="123">
        <f>G187/G$460</f>
        <v>0</v>
      </c>
    </row>
    <row r="188" spans="1:9" ht="12.75">
      <c r="A188" s="134">
        <f t="shared" si="2"/>
        <v>129</v>
      </c>
      <c r="B188" s="42">
        <v>2010</v>
      </c>
      <c r="C188" s="7" t="s">
        <v>74</v>
      </c>
      <c r="D188" s="107"/>
      <c r="E188" s="27"/>
      <c r="F188" s="107"/>
      <c r="G188" s="107"/>
      <c r="H188" s="132"/>
      <c r="I188" s="123"/>
    </row>
    <row r="189" spans="1:9" ht="12.75">
      <c r="A189" s="134">
        <f t="shared" si="2"/>
        <v>130</v>
      </c>
      <c r="B189" s="42"/>
      <c r="C189" s="7" t="s">
        <v>81</v>
      </c>
      <c r="D189" s="107"/>
      <c r="E189" s="27"/>
      <c r="F189" s="107"/>
      <c r="G189" s="107"/>
      <c r="H189" s="132"/>
      <c r="I189" s="123"/>
    </row>
    <row r="190" spans="1:9" ht="12.75">
      <c r="A190" s="134">
        <f t="shared" si="2"/>
        <v>131</v>
      </c>
      <c r="B190" s="42"/>
      <c r="C190" s="7" t="s">
        <v>82</v>
      </c>
      <c r="D190" s="107"/>
      <c r="E190" s="27"/>
      <c r="F190" s="107"/>
      <c r="G190" s="107"/>
      <c r="H190" s="132"/>
      <c r="I190" s="123"/>
    </row>
    <row r="191" spans="1:9" ht="12.75">
      <c r="A191" s="134">
        <f t="shared" si="2"/>
        <v>132</v>
      </c>
      <c r="B191" s="42"/>
      <c r="C191" s="7" t="s">
        <v>75</v>
      </c>
      <c r="D191" s="107">
        <v>0</v>
      </c>
      <c r="E191" s="27"/>
      <c r="F191" s="107">
        <v>0</v>
      </c>
      <c r="G191" s="107">
        <v>0</v>
      </c>
      <c r="H191" s="132"/>
      <c r="I191" s="123">
        <f>G191/G$460</f>
        <v>0</v>
      </c>
    </row>
    <row r="192" spans="1:9" s="36" customFormat="1" ht="15">
      <c r="A192" s="134">
        <f t="shared" si="2"/>
        <v>133</v>
      </c>
      <c r="B192" s="56">
        <v>752</v>
      </c>
      <c r="C192" s="34" t="s">
        <v>177</v>
      </c>
      <c r="D192" s="98">
        <f>D193</f>
        <v>0</v>
      </c>
      <c r="E192" s="35"/>
      <c r="F192" s="98">
        <f>F193</f>
        <v>0</v>
      </c>
      <c r="G192" s="98">
        <f>G193</f>
        <v>0</v>
      </c>
      <c r="H192" s="132"/>
      <c r="I192" s="123">
        <f>G192/G$460</f>
        <v>0</v>
      </c>
    </row>
    <row r="193" spans="1:9" s="40" customFormat="1" ht="12.75">
      <c r="A193" s="134">
        <f t="shared" si="2"/>
        <v>134</v>
      </c>
      <c r="B193" s="41">
        <v>75212</v>
      </c>
      <c r="C193" s="38" t="s">
        <v>178</v>
      </c>
      <c r="D193" s="103">
        <f>D197</f>
        <v>0</v>
      </c>
      <c r="E193" s="39"/>
      <c r="F193" s="103">
        <f>F197</f>
        <v>0</v>
      </c>
      <c r="G193" s="103">
        <f>G197</f>
        <v>0</v>
      </c>
      <c r="H193" s="132"/>
      <c r="I193" s="123">
        <f>G193/G$460</f>
        <v>0</v>
      </c>
    </row>
    <row r="194" spans="1:9" ht="12.75">
      <c r="A194" s="134">
        <f t="shared" si="2"/>
        <v>135</v>
      </c>
      <c r="B194" s="42">
        <v>2010</v>
      </c>
      <c r="C194" s="7" t="s">
        <v>74</v>
      </c>
      <c r="D194" s="107"/>
      <c r="E194" s="27"/>
      <c r="F194" s="107"/>
      <c r="G194" s="107"/>
      <c r="H194" s="132"/>
      <c r="I194" s="123"/>
    </row>
    <row r="195" spans="1:9" ht="12.75">
      <c r="A195" s="134">
        <f t="shared" si="2"/>
        <v>136</v>
      </c>
      <c r="B195" s="42"/>
      <c r="C195" s="7" t="s">
        <v>81</v>
      </c>
      <c r="D195" s="107"/>
      <c r="E195" s="27"/>
      <c r="F195" s="107"/>
      <c r="G195" s="107"/>
      <c r="H195" s="132"/>
      <c r="I195" s="123"/>
    </row>
    <row r="196" spans="1:9" ht="12.75">
      <c r="A196" s="134">
        <f t="shared" si="2"/>
        <v>137</v>
      </c>
      <c r="B196" s="42"/>
      <c r="C196" s="7" t="s">
        <v>82</v>
      </c>
      <c r="D196" s="107"/>
      <c r="E196" s="27"/>
      <c r="F196" s="107"/>
      <c r="G196" s="107"/>
      <c r="H196" s="132"/>
      <c r="I196" s="123"/>
    </row>
    <row r="197" spans="1:9" ht="12.75">
      <c r="A197" s="134">
        <f t="shared" si="2"/>
        <v>138</v>
      </c>
      <c r="B197" s="42"/>
      <c r="C197" s="7" t="s">
        <v>75</v>
      </c>
      <c r="D197" s="107">
        <v>0</v>
      </c>
      <c r="E197" s="27"/>
      <c r="F197" s="107">
        <v>0</v>
      </c>
      <c r="G197" s="107">
        <v>0</v>
      </c>
      <c r="H197" s="132"/>
      <c r="I197" s="123"/>
    </row>
    <row r="198" spans="1:9" s="4" customFormat="1" ht="15">
      <c r="A198" s="134">
        <f t="shared" si="2"/>
        <v>139</v>
      </c>
      <c r="B198" s="12">
        <v>754</v>
      </c>
      <c r="C198" s="10" t="s">
        <v>4</v>
      </c>
      <c r="D198" s="102"/>
      <c r="E198" s="20"/>
      <c r="F198" s="102"/>
      <c r="G198" s="102"/>
      <c r="H198" s="132"/>
      <c r="I198" s="123">
        <f>G198/G$460</f>
        <v>0</v>
      </c>
    </row>
    <row r="199" spans="1:9" s="4" customFormat="1" ht="15">
      <c r="A199" s="134">
        <f t="shared" si="2"/>
        <v>140</v>
      </c>
      <c r="B199" s="12"/>
      <c r="C199" s="10" t="s">
        <v>43</v>
      </c>
      <c r="D199" s="102">
        <f>+D202+D200</f>
        <v>20000</v>
      </c>
      <c r="E199" s="20" t="e">
        <f>#REF!+E202</f>
        <v>#REF!</v>
      </c>
      <c r="F199" s="102">
        <f>+F202+F200</f>
        <v>20000</v>
      </c>
      <c r="G199" s="102">
        <f>+G202+G200</f>
        <v>30342.2</v>
      </c>
      <c r="H199" s="132">
        <f>G199/F199</f>
        <v>1.51711</v>
      </c>
      <c r="I199" s="123">
        <f>G199/G$460</f>
        <v>0.000979307629551093</v>
      </c>
    </row>
    <row r="200" spans="1:9" s="3" customFormat="1" ht="12.75">
      <c r="A200" s="134">
        <f t="shared" si="2"/>
        <v>141</v>
      </c>
      <c r="B200" s="18">
        <v>75414</v>
      </c>
      <c r="C200" s="15" t="s">
        <v>219</v>
      </c>
      <c r="D200" s="106">
        <f>D201</f>
        <v>0</v>
      </c>
      <c r="E200" s="21"/>
      <c r="F200" s="106">
        <f>F201</f>
        <v>0</v>
      </c>
      <c r="G200" s="106">
        <f>G201</f>
        <v>0</v>
      </c>
      <c r="H200" s="132"/>
      <c r="I200" s="123">
        <f>G200/G$460</f>
        <v>0</v>
      </c>
    </row>
    <row r="201" spans="1:9" s="6" customFormat="1" ht="12.75">
      <c r="A201" s="134">
        <f t="shared" si="2"/>
        <v>142</v>
      </c>
      <c r="B201" s="19">
        <v>2030</v>
      </c>
      <c r="C201" s="11" t="s">
        <v>220</v>
      </c>
      <c r="D201" s="109">
        <v>0</v>
      </c>
      <c r="E201" s="31"/>
      <c r="F201" s="109">
        <v>0</v>
      </c>
      <c r="G201" s="109">
        <v>0</v>
      </c>
      <c r="H201" s="132"/>
      <c r="I201" s="123">
        <f>G201/G$460</f>
        <v>0</v>
      </c>
    </row>
    <row r="202" spans="1:9" s="40" customFormat="1" ht="12.75">
      <c r="A202" s="134">
        <f t="shared" si="2"/>
        <v>143</v>
      </c>
      <c r="B202" s="41">
        <v>75416</v>
      </c>
      <c r="C202" s="38" t="s">
        <v>90</v>
      </c>
      <c r="D202" s="103">
        <f>D204</f>
        <v>20000</v>
      </c>
      <c r="E202" s="39">
        <f>E204</f>
        <v>16000</v>
      </c>
      <c r="F202" s="103">
        <f>F204</f>
        <v>20000</v>
      </c>
      <c r="G202" s="103">
        <f>G204</f>
        <v>30342.2</v>
      </c>
      <c r="H202" s="132">
        <f>G202/F202</f>
        <v>1.51711</v>
      </c>
      <c r="I202" s="123">
        <f>G202/G$460</f>
        <v>0.000979307629551093</v>
      </c>
    </row>
    <row r="203" spans="1:9" ht="12.75">
      <c r="A203" s="134">
        <f t="shared" si="2"/>
        <v>144</v>
      </c>
      <c r="B203" s="42" t="s">
        <v>136</v>
      </c>
      <c r="C203" s="7" t="s">
        <v>91</v>
      </c>
      <c r="D203" s="107"/>
      <c r="E203" s="27"/>
      <c r="F203" s="107"/>
      <c r="G203" s="107"/>
      <c r="H203" s="132"/>
      <c r="I203" s="123"/>
    </row>
    <row r="204" spans="1:9" ht="12.75">
      <c r="A204" s="134">
        <f t="shared" si="2"/>
        <v>145</v>
      </c>
      <c r="B204" s="42"/>
      <c r="C204" s="7" t="s">
        <v>65</v>
      </c>
      <c r="D204" s="107">
        <v>20000</v>
      </c>
      <c r="E204" s="27">
        <v>16000</v>
      </c>
      <c r="F204" s="107">
        <v>20000</v>
      </c>
      <c r="G204" s="107">
        <v>30342.2</v>
      </c>
      <c r="H204" s="132">
        <f>G204/F204</f>
        <v>1.51711</v>
      </c>
      <c r="I204" s="123">
        <f>G204/G$460</f>
        <v>0.000979307629551093</v>
      </c>
    </row>
    <row r="205" spans="1:9" s="4" customFormat="1" ht="15">
      <c r="A205" s="134">
        <f aca="true" t="shared" si="3" ref="A205:A276">A204+1</f>
        <v>146</v>
      </c>
      <c r="B205" s="12">
        <v>756</v>
      </c>
      <c r="C205" s="13" t="s">
        <v>16</v>
      </c>
      <c r="D205" s="102"/>
      <c r="E205" s="20"/>
      <c r="F205" s="102"/>
      <c r="G205" s="102"/>
      <c r="H205" s="132"/>
      <c r="I205" s="123"/>
    </row>
    <row r="206" spans="1:9" s="4" customFormat="1" ht="15">
      <c r="A206" s="134">
        <f t="shared" si="3"/>
        <v>147</v>
      </c>
      <c r="B206" s="12"/>
      <c r="C206" s="13" t="s">
        <v>17</v>
      </c>
      <c r="D206" s="102">
        <f>D208+D221+D238+D254+D263</f>
        <v>9153345</v>
      </c>
      <c r="E206" s="20" t="e">
        <f>E208+E221++#REF!+E253+E263</f>
        <v>#REF!</v>
      </c>
      <c r="F206" s="102">
        <f>F208+F221+F238+F254+F263</f>
        <v>9969032</v>
      </c>
      <c r="G206" s="102">
        <f>G208+G221+G238+G254+G263</f>
        <v>12114712.27</v>
      </c>
      <c r="H206" s="132">
        <f>G206/F206</f>
        <v>1.2152345654021373</v>
      </c>
      <c r="I206" s="123">
        <f>G206/G$460</f>
        <v>0.39100757874601183</v>
      </c>
    </row>
    <row r="207" spans="1:9" s="3" customFormat="1" ht="12.75">
      <c r="A207" s="134">
        <f t="shared" si="3"/>
        <v>148</v>
      </c>
      <c r="B207" s="14">
        <v>75601</v>
      </c>
      <c r="C207" s="23" t="s">
        <v>40</v>
      </c>
      <c r="D207" s="106"/>
      <c r="E207" s="21"/>
      <c r="F207" s="106"/>
      <c r="G207" s="106"/>
      <c r="H207" s="132"/>
      <c r="I207" s="123"/>
    </row>
    <row r="208" spans="1:9" s="3" customFormat="1" ht="12.75">
      <c r="A208" s="134">
        <f t="shared" si="3"/>
        <v>149</v>
      </c>
      <c r="B208" s="14"/>
      <c r="C208" s="23" t="s">
        <v>39</v>
      </c>
      <c r="D208" s="106">
        <f>SUM(D211:D212)</f>
        <v>138700</v>
      </c>
      <c r="E208" s="21">
        <f>SUM(E211:E212)</f>
        <v>140000</v>
      </c>
      <c r="F208" s="106">
        <f>SUM(F211:F212)</f>
        <v>138700</v>
      </c>
      <c r="G208" s="106">
        <f>SUM(G211:G212)</f>
        <v>161432.38</v>
      </c>
      <c r="H208" s="132">
        <f aca="true" t="shared" si="4" ref="H208:H274">G208/F208</f>
        <v>1.1638960346070657</v>
      </c>
      <c r="I208" s="123">
        <f>G208/G$460</f>
        <v>0.005210299892248791</v>
      </c>
    </row>
    <row r="209" spans="1:9" s="3" customFormat="1" ht="12.75">
      <c r="A209" s="134">
        <f t="shared" si="3"/>
        <v>150</v>
      </c>
      <c r="B209" s="42" t="s">
        <v>137</v>
      </c>
      <c r="C209" s="7" t="s">
        <v>67</v>
      </c>
      <c r="D209" s="106"/>
      <c r="E209" s="21"/>
      <c r="F209" s="106"/>
      <c r="G209" s="106"/>
      <c r="H209" s="132"/>
      <c r="I209" s="123"/>
    </row>
    <row r="210" spans="1:9" s="3" customFormat="1" ht="12.75">
      <c r="A210" s="134">
        <f t="shared" si="3"/>
        <v>151</v>
      </c>
      <c r="B210" s="42"/>
      <c r="C210" s="7" t="s">
        <v>85</v>
      </c>
      <c r="D210" s="106"/>
      <c r="E210" s="21"/>
      <c r="F210" s="106"/>
      <c r="G210" s="106"/>
      <c r="H210" s="132"/>
      <c r="I210" s="123"/>
    </row>
    <row r="211" spans="1:9" s="3" customFormat="1" ht="12.75">
      <c r="A211" s="134">
        <f t="shared" si="3"/>
        <v>152</v>
      </c>
      <c r="B211" s="42"/>
      <c r="C211" s="7" t="s">
        <v>68</v>
      </c>
      <c r="D211" s="108">
        <v>138000</v>
      </c>
      <c r="E211" s="50">
        <v>138000</v>
      </c>
      <c r="F211" s="108">
        <v>138000</v>
      </c>
      <c r="G211" s="108">
        <v>161012.32</v>
      </c>
      <c r="H211" s="132">
        <f t="shared" si="4"/>
        <v>1.1667559420289855</v>
      </c>
      <c r="I211" s="123">
        <f>G211/G$460</f>
        <v>0.005196742274051388</v>
      </c>
    </row>
    <row r="212" spans="1:9" s="3" customFormat="1" ht="12.75">
      <c r="A212" s="134">
        <f t="shared" si="3"/>
        <v>153</v>
      </c>
      <c r="B212" s="42" t="s">
        <v>129</v>
      </c>
      <c r="C212" s="7" t="s">
        <v>96</v>
      </c>
      <c r="D212" s="108">
        <v>700</v>
      </c>
      <c r="E212" s="50">
        <v>2000</v>
      </c>
      <c r="F212" s="108">
        <v>700</v>
      </c>
      <c r="G212" s="108">
        <v>420.06</v>
      </c>
      <c r="H212" s="132">
        <f t="shared" si="4"/>
        <v>0.6000857142857143</v>
      </c>
      <c r="I212" s="123">
        <f>G212/G$460</f>
        <v>1.3557618197402697E-05</v>
      </c>
    </row>
    <row r="213" spans="1:9" s="3" customFormat="1" ht="12.75">
      <c r="A213" s="134"/>
      <c r="B213" s="42"/>
      <c r="C213" s="7"/>
      <c r="D213" s="108"/>
      <c r="E213" s="50"/>
      <c r="F213" s="108"/>
      <c r="G213" s="108"/>
      <c r="H213" s="132"/>
      <c r="I213" s="123"/>
    </row>
    <row r="214" spans="1:9" s="3" customFormat="1" ht="12.75">
      <c r="A214" s="134"/>
      <c r="B214" s="42"/>
      <c r="C214" s="7"/>
      <c r="D214" s="108"/>
      <c r="E214" s="50"/>
      <c r="F214" s="108"/>
      <c r="G214" s="108"/>
      <c r="H214" s="132"/>
      <c r="I214" s="123"/>
    </row>
    <row r="215" spans="1:9" s="3" customFormat="1" ht="12.75">
      <c r="A215" s="134"/>
      <c r="B215" s="42"/>
      <c r="C215" s="7"/>
      <c r="D215" s="108"/>
      <c r="E215" s="50"/>
      <c r="F215" s="108"/>
      <c r="G215" s="108"/>
      <c r="H215" s="132"/>
      <c r="I215" s="123"/>
    </row>
    <row r="216" spans="1:9" s="3" customFormat="1" ht="12.75">
      <c r="A216" s="134"/>
      <c r="B216" s="42"/>
      <c r="C216" s="7"/>
      <c r="D216" s="108"/>
      <c r="E216" s="50"/>
      <c r="F216" s="108"/>
      <c r="G216" s="108"/>
      <c r="H216" s="132"/>
      <c r="I216" s="123"/>
    </row>
    <row r="217" spans="1:9" s="3" customFormat="1" ht="12.75">
      <c r="A217" s="134"/>
      <c r="B217" s="42"/>
      <c r="C217" s="7"/>
      <c r="D217" s="108"/>
      <c r="E217" s="50"/>
      <c r="F217" s="108"/>
      <c r="G217" s="108"/>
      <c r="H217" s="132"/>
      <c r="I217" s="123"/>
    </row>
    <row r="218" spans="1:9" s="3" customFormat="1" ht="12.75">
      <c r="A218" s="134">
        <f>A212+1</f>
        <v>154</v>
      </c>
      <c r="B218" s="14">
        <v>75615</v>
      </c>
      <c r="C218" s="23" t="s">
        <v>41</v>
      </c>
      <c r="D218" s="106"/>
      <c r="E218" s="21"/>
      <c r="F218" s="106"/>
      <c r="G218" s="106"/>
      <c r="H218" s="132"/>
      <c r="I218" s="123"/>
    </row>
    <row r="219" spans="1:9" s="3" customFormat="1" ht="12.75">
      <c r="A219" s="134">
        <f t="shared" si="3"/>
        <v>155</v>
      </c>
      <c r="B219" s="14"/>
      <c r="C219" s="23" t="s">
        <v>168</v>
      </c>
      <c r="D219" s="106"/>
      <c r="E219" s="21"/>
      <c r="F219" s="106"/>
      <c r="G219" s="106"/>
      <c r="H219" s="132"/>
      <c r="I219" s="123"/>
    </row>
    <row r="220" spans="1:9" s="3" customFormat="1" ht="12.75">
      <c r="A220" s="134">
        <f t="shared" si="3"/>
        <v>156</v>
      </c>
      <c r="B220" s="14"/>
      <c r="C220" s="23" t="s">
        <v>169</v>
      </c>
      <c r="D220" s="106"/>
      <c r="E220" s="21"/>
      <c r="F220" s="106"/>
      <c r="G220" s="106"/>
      <c r="H220" s="132"/>
      <c r="I220" s="123"/>
    </row>
    <row r="221" spans="1:9" s="3" customFormat="1" ht="12.75">
      <c r="A221" s="134">
        <f t="shared" si="3"/>
        <v>157</v>
      </c>
      <c r="B221" s="14"/>
      <c r="C221" s="53" t="s">
        <v>193</v>
      </c>
      <c r="D221" s="106">
        <f>D222+D223+D224+D225+D226+D227+D232+D233</f>
        <v>3851800</v>
      </c>
      <c r="E221" s="21">
        <f>E222+E223+E224+E225+E226+E227+E232</f>
        <v>3568940</v>
      </c>
      <c r="F221" s="106">
        <f>F222+F223+F224+F225+F226+F227+F232+F233</f>
        <v>4026715</v>
      </c>
      <c r="G221" s="106">
        <f>G222+G223+G224+G225+G226+G227+G232+G233</f>
        <v>4189367.48</v>
      </c>
      <c r="H221" s="132">
        <f t="shared" si="4"/>
        <v>1.0403933429607013</v>
      </c>
      <c r="I221" s="123">
        <f>G221/G$460</f>
        <v>0.1352136475323884</v>
      </c>
    </row>
    <row r="222" spans="1:9" ht="12.75">
      <c r="A222" s="134">
        <f t="shared" si="3"/>
        <v>158</v>
      </c>
      <c r="B222" s="42" t="s">
        <v>138</v>
      </c>
      <c r="C222" s="7" t="s">
        <v>20</v>
      </c>
      <c r="D222" s="107">
        <v>3718000</v>
      </c>
      <c r="E222" s="27">
        <f>3121000+198500</f>
        <v>3319500</v>
      </c>
      <c r="F222" s="107">
        <v>3722411</v>
      </c>
      <c r="G222" s="107">
        <v>3842935.91</v>
      </c>
      <c r="H222" s="132">
        <f t="shared" si="4"/>
        <v>1.03237818446163</v>
      </c>
      <c r="I222" s="123">
        <f>G222/G$460</f>
        <v>0.12403241876129195</v>
      </c>
    </row>
    <row r="223" spans="1:9" ht="12.75">
      <c r="A223" s="134">
        <f t="shared" si="3"/>
        <v>159</v>
      </c>
      <c r="B223" s="42" t="s">
        <v>139</v>
      </c>
      <c r="C223" s="7" t="s">
        <v>18</v>
      </c>
      <c r="D223" s="107">
        <v>500</v>
      </c>
      <c r="E223" s="27">
        <v>500</v>
      </c>
      <c r="F223" s="107">
        <v>500</v>
      </c>
      <c r="G223" s="107">
        <v>191</v>
      </c>
      <c r="H223" s="132">
        <f t="shared" si="4"/>
        <v>0.382</v>
      </c>
      <c r="I223" s="123">
        <f>G223/G$460</f>
        <v>6.164607617254476E-06</v>
      </c>
    </row>
    <row r="224" spans="1:9" ht="12.75">
      <c r="A224" s="134">
        <f t="shared" si="3"/>
        <v>160</v>
      </c>
      <c r="B224" s="42" t="s">
        <v>140</v>
      </c>
      <c r="C224" s="7" t="s">
        <v>19</v>
      </c>
      <c r="D224" s="107">
        <v>58000</v>
      </c>
      <c r="E224" s="27">
        <v>51940</v>
      </c>
      <c r="F224" s="107">
        <v>58000</v>
      </c>
      <c r="G224" s="107">
        <v>69196</v>
      </c>
      <c r="H224" s="132">
        <f t="shared" si="4"/>
        <v>1.1930344827586208</v>
      </c>
      <c r="I224" s="123">
        <f>G224/G$460</f>
        <v>0.002233330830803878</v>
      </c>
    </row>
    <row r="225" spans="1:9" ht="12.75">
      <c r="A225" s="134">
        <f t="shared" si="3"/>
        <v>161</v>
      </c>
      <c r="B225" s="42" t="s">
        <v>141</v>
      </c>
      <c r="C225" s="7" t="s">
        <v>21</v>
      </c>
      <c r="D225" s="107">
        <v>9000</v>
      </c>
      <c r="E225" s="27">
        <v>14000</v>
      </c>
      <c r="F225" s="107">
        <v>9000</v>
      </c>
      <c r="G225" s="107">
        <v>8779.17</v>
      </c>
      <c r="H225" s="132">
        <f t="shared" si="4"/>
        <v>0.9754633333333333</v>
      </c>
      <c r="I225" s="123">
        <f>G225/G$460</f>
        <v>0.00028335150918938206</v>
      </c>
    </row>
    <row r="226" spans="1:9" ht="12.75">
      <c r="A226" s="134">
        <f t="shared" si="3"/>
        <v>162</v>
      </c>
      <c r="B226" s="42" t="s">
        <v>145</v>
      </c>
      <c r="C226" s="7" t="s">
        <v>97</v>
      </c>
      <c r="D226" s="107">
        <v>10000</v>
      </c>
      <c r="E226" s="27">
        <v>15000</v>
      </c>
      <c r="F226" s="107">
        <v>10000</v>
      </c>
      <c r="G226" s="107">
        <v>71007</v>
      </c>
      <c r="H226" s="132">
        <f t="shared" si="4"/>
        <v>7.1007</v>
      </c>
      <c r="I226" s="123">
        <f>G226/G$460</f>
        <v>0.0022917816391538667</v>
      </c>
    </row>
    <row r="227" spans="1:9" ht="12.75">
      <c r="A227" s="134">
        <f t="shared" si="3"/>
        <v>163</v>
      </c>
      <c r="B227" s="42" t="s">
        <v>124</v>
      </c>
      <c r="C227" s="7" t="s">
        <v>55</v>
      </c>
      <c r="D227" s="107">
        <f>SUM(D229:D230)</f>
        <v>6300</v>
      </c>
      <c r="E227" s="27">
        <f>SUM(E229)</f>
        <v>18000</v>
      </c>
      <c r="F227" s="107">
        <f>SUM(F229:F230)</f>
        <v>6300</v>
      </c>
      <c r="G227" s="107">
        <f>SUM(G229:G230)</f>
        <v>5813.6</v>
      </c>
      <c r="H227" s="132">
        <f t="shared" si="4"/>
        <v>0.9227936507936508</v>
      </c>
      <c r="I227" s="123">
        <f>G227/G$460</f>
        <v>0.00018763645467890377</v>
      </c>
    </row>
    <row r="228" spans="1:9" ht="12.75">
      <c r="A228" s="134">
        <f t="shared" si="3"/>
        <v>164</v>
      </c>
      <c r="B228" s="42"/>
      <c r="C228" s="7" t="s">
        <v>8</v>
      </c>
      <c r="D228" s="107"/>
      <c r="E228" s="27"/>
      <c r="F228" s="107"/>
      <c r="G228" s="107"/>
      <c r="H228" s="132"/>
      <c r="I228" s="123"/>
    </row>
    <row r="229" spans="1:9" ht="12.75">
      <c r="A229" s="134">
        <f t="shared" si="3"/>
        <v>165</v>
      </c>
      <c r="B229" s="42"/>
      <c r="C229" s="7" t="s">
        <v>22</v>
      </c>
      <c r="D229" s="107">
        <v>6000</v>
      </c>
      <c r="E229" s="27">
        <v>18000</v>
      </c>
      <c r="F229" s="107">
        <v>6000</v>
      </c>
      <c r="G229" s="107">
        <v>5620</v>
      </c>
      <c r="H229" s="132">
        <f t="shared" si="4"/>
        <v>0.9366666666666666</v>
      </c>
      <c r="I229" s="123">
        <f>G229/G$460</f>
        <v>0.00018138793093701652</v>
      </c>
    </row>
    <row r="230" spans="1:9" ht="12.75">
      <c r="A230" s="134">
        <f t="shared" si="3"/>
        <v>166</v>
      </c>
      <c r="B230" s="42"/>
      <c r="C230" s="7" t="s">
        <v>100</v>
      </c>
      <c r="D230" s="107">
        <v>300</v>
      </c>
      <c r="E230" s="27"/>
      <c r="F230" s="107">
        <v>300</v>
      </c>
      <c r="G230" s="107">
        <v>193.6</v>
      </c>
      <c r="H230" s="132">
        <f t="shared" si="4"/>
        <v>0.6453333333333333</v>
      </c>
      <c r="I230" s="123">
        <f>G230/G$460</f>
        <v>6.248523741887259E-06</v>
      </c>
    </row>
    <row r="231" spans="1:9" ht="12.75">
      <c r="A231" s="134">
        <f t="shared" si="3"/>
        <v>167</v>
      </c>
      <c r="B231" s="42" t="s">
        <v>129</v>
      </c>
      <c r="C231" s="7" t="s">
        <v>62</v>
      </c>
      <c r="D231" s="107"/>
      <c r="E231" s="27"/>
      <c r="F231" s="107"/>
      <c r="G231" s="107"/>
      <c r="H231" s="132"/>
      <c r="I231" s="123"/>
    </row>
    <row r="232" spans="1:9" ht="12.75">
      <c r="A232" s="134">
        <f t="shared" si="3"/>
        <v>168</v>
      </c>
      <c r="B232" s="7"/>
      <c r="C232" s="7" t="s">
        <v>53</v>
      </c>
      <c r="D232" s="107">
        <v>50000</v>
      </c>
      <c r="E232" s="27">
        <f>50000+100000</f>
        <v>150000</v>
      </c>
      <c r="F232" s="107">
        <v>50000</v>
      </c>
      <c r="G232" s="107">
        <v>20940.8</v>
      </c>
      <c r="H232" s="132">
        <f t="shared" si="4"/>
        <v>0.41881599999999997</v>
      </c>
      <c r="I232" s="123">
        <f>G232/G$460</f>
        <v>0.0006758733779654582</v>
      </c>
    </row>
    <row r="233" spans="1:9" ht="12.75">
      <c r="A233" s="134">
        <f t="shared" si="3"/>
        <v>169</v>
      </c>
      <c r="B233" s="7">
        <v>2680</v>
      </c>
      <c r="C233" s="7" t="s">
        <v>221</v>
      </c>
      <c r="D233" s="107">
        <v>0</v>
      </c>
      <c r="E233" s="27"/>
      <c r="F233" s="107">
        <v>170504</v>
      </c>
      <c r="G233" s="107">
        <v>170504</v>
      </c>
      <c r="H233" s="132"/>
      <c r="I233" s="123">
        <f>G233/G$460</f>
        <v>0.005503090351687734</v>
      </c>
    </row>
    <row r="234" spans="1:9" ht="12.75">
      <c r="A234" s="134">
        <f>A233+1</f>
        <v>170</v>
      </c>
      <c r="B234" s="14">
        <v>75616</v>
      </c>
      <c r="C234" s="23" t="s">
        <v>170</v>
      </c>
      <c r="D234" s="107"/>
      <c r="E234" s="27"/>
      <c r="F234" s="107"/>
      <c r="G234" s="107"/>
      <c r="H234" s="132"/>
      <c r="I234" s="123"/>
    </row>
    <row r="235" spans="1:9" ht="12.75">
      <c r="A235" s="134">
        <f t="shared" si="3"/>
        <v>171</v>
      </c>
      <c r="B235" s="14"/>
      <c r="C235" s="23" t="s">
        <v>171</v>
      </c>
      <c r="D235" s="107"/>
      <c r="E235" s="27"/>
      <c r="F235" s="107"/>
      <c r="G235" s="107"/>
      <c r="H235" s="132"/>
      <c r="I235" s="123"/>
    </row>
    <row r="236" spans="1:9" ht="12.75">
      <c r="A236" s="134">
        <f t="shared" si="3"/>
        <v>172</v>
      </c>
      <c r="B236" s="14"/>
      <c r="C236" s="23" t="s">
        <v>172</v>
      </c>
      <c r="D236" s="107"/>
      <c r="E236" s="27"/>
      <c r="F236" s="107"/>
      <c r="G236" s="107"/>
      <c r="H236" s="132"/>
      <c r="I236" s="123"/>
    </row>
    <row r="237" spans="1:9" ht="12.75">
      <c r="A237" s="134">
        <f t="shared" si="3"/>
        <v>173</v>
      </c>
      <c r="B237" s="14"/>
      <c r="C237" s="23" t="s">
        <v>173</v>
      </c>
      <c r="D237" s="107"/>
      <c r="E237" s="27"/>
      <c r="F237" s="107"/>
      <c r="G237" s="107"/>
      <c r="H237" s="132"/>
      <c r="I237" s="123"/>
    </row>
    <row r="238" spans="1:9" ht="12.75">
      <c r="A238" s="134">
        <f t="shared" si="3"/>
        <v>174</v>
      </c>
      <c r="B238" s="14"/>
      <c r="C238" s="23" t="s">
        <v>194</v>
      </c>
      <c r="D238" s="103">
        <f>D239+D240+D241+D242+D243+D244+D245+D246+D247+D251+D252</f>
        <v>1868900</v>
      </c>
      <c r="E238" s="27"/>
      <c r="F238" s="103">
        <f>F239+F240+F241+F242+F243+F244+F245+F246+F247+F251+F252</f>
        <v>2546673</v>
      </c>
      <c r="G238" s="103">
        <f>G239+G240+G241+G242+G243+G244+G245+G246+G247+G251+G252</f>
        <v>3890436.54</v>
      </c>
      <c r="H238" s="132">
        <f t="shared" si="4"/>
        <v>1.5276545280842888</v>
      </c>
      <c r="I238" s="123">
        <f>G238/G$460</f>
        <v>0.1255655221409903</v>
      </c>
    </row>
    <row r="239" spans="1:9" ht="12.75">
      <c r="A239" s="134">
        <f t="shared" si="3"/>
        <v>175</v>
      </c>
      <c r="B239" s="42" t="s">
        <v>138</v>
      </c>
      <c r="C239" s="7" t="s">
        <v>20</v>
      </c>
      <c r="D239" s="107">
        <f>1338000</f>
        <v>1338000</v>
      </c>
      <c r="E239" s="27"/>
      <c r="F239" s="107">
        <v>1338000</v>
      </c>
      <c r="G239" s="107">
        <v>1566851.98</v>
      </c>
      <c r="H239" s="132">
        <f t="shared" si="4"/>
        <v>1.1710403437967114</v>
      </c>
      <c r="I239" s="123">
        <f>G239/G$460</f>
        <v>0.05057082539800135</v>
      </c>
    </row>
    <row r="240" spans="1:9" ht="12.75">
      <c r="A240" s="134">
        <f t="shared" si="3"/>
        <v>176</v>
      </c>
      <c r="B240" s="42" t="s">
        <v>139</v>
      </c>
      <c r="C240" s="7" t="s">
        <v>18</v>
      </c>
      <c r="D240" s="107">
        <v>4400</v>
      </c>
      <c r="E240" s="27"/>
      <c r="F240" s="107">
        <v>4400</v>
      </c>
      <c r="G240" s="107">
        <v>8370.1</v>
      </c>
      <c r="H240" s="132">
        <f t="shared" si="4"/>
        <v>1.9022954545454547</v>
      </c>
      <c r="I240" s="123">
        <f>G240/G$460</f>
        <v>0.00027014859799571567</v>
      </c>
    </row>
    <row r="241" spans="1:9" ht="12.75">
      <c r="A241" s="134">
        <f t="shared" si="3"/>
        <v>177</v>
      </c>
      <c r="B241" s="42" t="s">
        <v>141</v>
      </c>
      <c r="C241" s="7" t="s">
        <v>21</v>
      </c>
      <c r="D241" s="107">
        <v>55000</v>
      </c>
      <c r="E241" s="27"/>
      <c r="F241" s="107">
        <v>55000</v>
      </c>
      <c r="G241" s="107">
        <v>59371.29</v>
      </c>
      <c r="H241" s="132">
        <f t="shared" si="4"/>
        <v>1.079478</v>
      </c>
      <c r="I241" s="123">
        <f>G241/G$460</f>
        <v>0.0019162340658650497</v>
      </c>
    </row>
    <row r="242" spans="1:9" ht="12.75">
      <c r="A242" s="134">
        <f t="shared" si="3"/>
        <v>178</v>
      </c>
      <c r="B242" s="42" t="s">
        <v>142</v>
      </c>
      <c r="C242" s="7" t="s">
        <v>23</v>
      </c>
      <c r="D242" s="107">
        <v>46000</v>
      </c>
      <c r="E242" s="27"/>
      <c r="F242" s="107">
        <v>46000</v>
      </c>
      <c r="G242" s="107">
        <v>198840.4</v>
      </c>
      <c r="H242" s="132">
        <f t="shared" si="4"/>
        <v>4.322617391304347</v>
      </c>
      <c r="I242" s="123">
        <f>G242/G$460</f>
        <v>0.006417659918627889</v>
      </c>
    </row>
    <row r="243" spans="1:9" ht="12.75">
      <c r="A243" s="134">
        <f t="shared" si="3"/>
        <v>179</v>
      </c>
      <c r="B243" s="42" t="s">
        <v>143</v>
      </c>
      <c r="C243" s="7" t="s">
        <v>24</v>
      </c>
      <c r="D243" s="107">
        <v>5000</v>
      </c>
      <c r="E243" s="27"/>
      <c r="F243" s="107">
        <v>5000</v>
      </c>
      <c r="G243" s="107">
        <v>3200</v>
      </c>
      <c r="H243" s="132">
        <f t="shared" si="4"/>
        <v>0.64</v>
      </c>
      <c r="I243" s="123">
        <f>G243/G$460</f>
        <v>0.00010328138416342578</v>
      </c>
    </row>
    <row r="244" spans="1:9" ht="12.75">
      <c r="A244" s="134">
        <f t="shared" si="3"/>
        <v>180</v>
      </c>
      <c r="B244" s="42" t="s">
        <v>144</v>
      </c>
      <c r="C244" s="7" t="s">
        <v>69</v>
      </c>
      <c r="D244" s="107">
        <v>100000</v>
      </c>
      <c r="E244" s="27"/>
      <c r="F244" s="107">
        <v>136873</v>
      </c>
      <c r="G244" s="107">
        <v>157800.7</v>
      </c>
      <c r="H244" s="132">
        <f t="shared" si="4"/>
        <v>1.1528986724920183</v>
      </c>
      <c r="I244" s="123">
        <f>G244/G$460</f>
        <v>0.00509308584936172</v>
      </c>
    </row>
    <row r="245" spans="1:9" ht="12.75">
      <c r="A245" s="134">
        <f>A244+1</f>
        <v>181</v>
      </c>
      <c r="B245" s="42" t="s">
        <v>128</v>
      </c>
      <c r="C245" s="7" t="s">
        <v>52</v>
      </c>
      <c r="D245" s="107">
        <v>0</v>
      </c>
      <c r="E245" s="27"/>
      <c r="F245" s="107">
        <v>640000</v>
      </c>
      <c r="G245" s="107">
        <v>680460</v>
      </c>
      <c r="H245" s="132">
        <f t="shared" si="4"/>
        <v>1.06321875</v>
      </c>
      <c r="I245" s="123">
        <f>G245/G$460</f>
        <v>0.02196214083370147</v>
      </c>
    </row>
    <row r="246" spans="1:9" ht="12.75">
      <c r="A246" s="134">
        <f>A245+1</f>
        <v>182</v>
      </c>
      <c r="B246" s="42" t="s">
        <v>145</v>
      </c>
      <c r="C246" s="7" t="s">
        <v>97</v>
      </c>
      <c r="D246" s="107">
        <v>300000</v>
      </c>
      <c r="E246" s="27"/>
      <c r="F246" s="107">
        <v>300000</v>
      </c>
      <c r="G246" s="107">
        <v>1186574.66</v>
      </c>
      <c r="H246" s="132">
        <f t="shared" si="4"/>
        <v>3.9552488666666665</v>
      </c>
      <c r="I246" s="123">
        <f>G246/G$460</f>
        <v>0.03829721040563947</v>
      </c>
    </row>
    <row r="247" spans="1:9" ht="12.75">
      <c r="A247" s="134">
        <f t="shared" si="3"/>
        <v>183</v>
      </c>
      <c r="B247" s="42" t="s">
        <v>124</v>
      </c>
      <c r="C247" s="7" t="s">
        <v>55</v>
      </c>
      <c r="D247" s="107">
        <f>SUM(D249:D250)</f>
        <v>7500</v>
      </c>
      <c r="E247" s="27"/>
      <c r="F247" s="107">
        <f>SUM(F249:F250)</f>
        <v>7500</v>
      </c>
      <c r="G247" s="107">
        <f>SUM(G249:G250)</f>
        <v>12409.66</v>
      </c>
      <c r="H247" s="132">
        <f t="shared" si="4"/>
        <v>1.6546213333333333</v>
      </c>
      <c r="I247" s="123">
        <f>G247/G$460</f>
        <v>0.0004005271443117182</v>
      </c>
    </row>
    <row r="248" spans="1:9" ht="12.75">
      <c r="A248" s="134">
        <f t="shared" si="3"/>
        <v>184</v>
      </c>
      <c r="B248" s="42"/>
      <c r="C248" s="7" t="s">
        <v>8</v>
      </c>
      <c r="D248" s="107"/>
      <c r="E248" s="27"/>
      <c r="F248" s="107"/>
      <c r="G248" s="107"/>
      <c r="H248" s="132"/>
      <c r="I248" s="123"/>
    </row>
    <row r="249" spans="1:9" ht="12.75">
      <c r="A249" s="134">
        <f t="shared" si="3"/>
        <v>185</v>
      </c>
      <c r="B249" s="42"/>
      <c r="C249" s="7" t="s">
        <v>22</v>
      </c>
      <c r="D249" s="107">
        <v>2000</v>
      </c>
      <c r="E249" s="27"/>
      <c r="F249" s="107">
        <v>2000</v>
      </c>
      <c r="G249" s="107">
        <v>3618.6</v>
      </c>
      <c r="H249" s="132">
        <f t="shared" si="4"/>
        <v>1.8093</v>
      </c>
      <c r="I249" s="123">
        <f>G249/G$460</f>
        <v>0.0001167918802293039</v>
      </c>
    </row>
    <row r="250" spans="1:9" ht="12.75">
      <c r="A250" s="134">
        <f t="shared" si="3"/>
        <v>186</v>
      </c>
      <c r="B250" s="42"/>
      <c r="C250" s="7" t="s">
        <v>100</v>
      </c>
      <c r="D250" s="107">
        <v>5500</v>
      </c>
      <c r="E250" s="27"/>
      <c r="F250" s="107">
        <v>5500</v>
      </c>
      <c r="G250" s="107">
        <v>8791.06</v>
      </c>
      <c r="H250" s="132">
        <f t="shared" si="4"/>
        <v>1.5983745454545453</v>
      </c>
      <c r="I250" s="123">
        <f>G250/G$460</f>
        <v>0.00028373526408241427</v>
      </c>
    </row>
    <row r="251" spans="1:9" ht="12.75">
      <c r="A251" s="134">
        <f t="shared" si="3"/>
        <v>187</v>
      </c>
      <c r="B251" s="42" t="s">
        <v>129</v>
      </c>
      <c r="C251" s="7" t="s">
        <v>176</v>
      </c>
      <c r="D251" s="107">
        <v>13000</v>
      </c>
      <c r="E251" s="27"/>
      <c r="F251" s="107">
        <v>13600</v>
      </c>
      <c r="G251" s="107">
        <v>16274.75</v>
      </c>
      <c r="H251" s="132">
        <f t="shared" si="4"/>
        <v>1.1966727941176472</v>
      </c>
      <c r="I251" s="123">
        <f>G251/G$460</f>
        <v>0.0005252745959105355</v>
      </c>
    </row>
    <row r="252" spans="1:9" ht="12.75">
      <c r="A252" s="134">
        <f>A251+1</f>
        <v>188</v>
      </c>
      <c r="B252" s="42" t="s">
        <v>127</v>
      </c>
      <c r="C252" s="7" t="s">
        <v>51</v>
      </c>
      <c r="D252" s="107">
        <v>0</v>
      </c>
      <c r="E252" s="27"/>
      <c r="F252" s="107">
        <v>300</v>
      </c>
      <c r="G252" s="107">
        <v>283</v>
      </c>
      <c r="H252" s="132">
        <f t="shared" si="4"/>
        <v>0.9433333333333334</v>
      </c>
      <c r="I252" s="123">
        <f>G252/G$460</f>
        <v>9.133947411952967E-06</v>
      </c>
    </row>
    <row r="253" spans="1:9" s="3" customFormat="1" ht="12.75">
      <c r="A253" s="134">
        <f>A252+1</f>
        <v>189</v>
      </c>
      <c r="B253" s="14">
        <v>75618</v>
      </c>
      <c r="C253" s="15" t="s">
        <v>98</v>
      </c>
      <c r="D253" s="106"/>
      <c r="E253" s="21">
        <f>SUM(E255:E257)</f>
        <v>30000</v>
      </c>
      <c r="F253" s="106"/>
      <c r="G253" s="106"/>
      <c r="H253" s="132"/>
      <c r="I253" s="123"/>
    </row>
    <row r="254" spans="1:9" s="3" customFormat="1" ht="12.75">
      <c r="A254" s="134">
        <f t="shared" si="3"/>
        <v>190</v>
      </c>
      <c r="B254" s="14"/>
      <c r="C254" s="53" t="s">
        <v>120</v>
      </c>
      <c r="D254" s="106">
        <f>SUM(D255:D261)</f>
        <v>330000</v>
      </c>
      <c r="E254" s="21"/>
      <c r="F254" s="106">
        <f>SUM(F255:F261)</f>
        <v>330300</v>
      </c>
      <c r="G254" s="106">
        <f>SUM(G255:G261)</f>
        <v>437162.85</v>
      </c>
      <c r="H254" s="132">
        <f t="shared" si="4"/>
        <v>1.3235326975476838</v>
      </c>
      <c r="I254" s="123">
        <f>G254/G$460</f>
        <v>0.014109620079008773</v>
      </c>
    </row>
    <row r="255" spans="1:9" ht="12.75">
      <c r="A255" s="134">
        <f t="shared" si="3"/>
        <v>191</v>
      </c>
      <c r="B255" s="42" t="s">
        <v>146</v>
      </c>
      <c r="C255" s="7" t="s">
        <v>70</v>
      </c>
      <c r="D255" s="107">
        <v>40000</v>
      </c>
      <c r="E255" s="27">
        <v>30000</v>
      </c>
      <c r="F255" s="107">
        <v>40000</v>
      </c>
      <c r="G255" s="107">
        <v>44019.12</v>
      </c>
      <c r="H255" s="132">
        <f t="shared" si="4"/>
        <v>1.100478</v>
      </c>
      <c r="I255" s="123">
        <f>G255/G$460</f>
        <v>0.0014207361385174808</v>
      </c>
    </row>
    <row r="256" spans="1:9" ht="12.75">
      <c r="A256" s="134">
        <f t="shared" si="3"/>
        <v>192</v>
      </c>
      <c r="B256" s="42" t="s">
        <v>147</v>
      </c>
      <c r="C256" s="7" t="s">
        <v>114</v>
      </c>
      <c r="D256" s="107"/>
      <c r="E256" s="27"/>
      <c r="F256" s="107"/>
      <c r="G256" s="107"/>
      <c r="H256" s="132"/>
      <c r="I256" s="123"/>
    </row>
    <row r="257" spans="1:9" ht="12.75">
      <c r="A257" s="134">
        <f t="shared" si="3"/>
        <v>193</v>
      </c>
      <c r="B257" s="42"/>
      <c r="C257" s="7" t="s">
        <v>115</v>
      </c>
      <c r="D257" s="107">
        <v>270000</v>
      </c>
      <c r="E257" s="27"/>
      <c r="F257" s="107">
        <v>270000</v>
      </c>
      <c r="G257" s="107">
        <v>380755.36</v>
      </c>
      <c r="H257" s="132">
        <f t="shared" si="4"/>
        <v>1.410205037037037</v>
      </c>
      <c r="I257" s="123">
        <f>G257/G$460</f>
        <v>0.012289043940138586</v>
      </c>
    </row>
    <row r="258" spans="1:9" ht="12.75">
      <c r="A258" s="134">
        <f t="shared" si="3"/>
        <v>194</v>
      </c>
      <c r="B258" s="42" t="s">
        <v>211</v>
      </c>
      <c r="C258" s="43" t="s">
        <v>212</v>
      </c>
      <c r="D258" s="107"/>
      <c r="E258" s="27"/>
      <c r="F258" s="107"/>
      <c r="G258" s="107"/>
      <c r="H258" s="132"/>
      <c r="I258" s="123"/>
    </row>
    <row r="259" spans="1:9" ht="12.75">
      <c r="A259" s="134">
        <f t="shared" si="3"/>
        <v>195</v>
      </c>
      <c r="B259" s="42"/>
      <c r="C259" s="7" t="s">
        <v>213</v>
      </c>
      <c r="D259" s="107">
        <v>20000</v>
      </c>
      <c r="E259" s="27"/>
      <c r="F259" s="107">
        <v>20000</v>
      </c>
      <c r="G259" s="107">
        <v>12110</v>
      </c>
      <c r="H259" s="132">
        <f t="shared" si="4"/>
        <v>0.6055</v>
      </c>
      <c r="I259" s="123">
        <f>G259/G$460</f>
        <v>0.0003908554881934644</v>
      </c>
    </row>
    <row r="260" spans="1:9" ht="12.75">
      <c r="A260" s="134">
        <f t="shared" si="3"/>
        <v>196</v>
      </c>
      <c r="B260" s="42" t="s">
        <v>129</v>
      </c>
      <c r="C260" s="7" t="s">
        <v>62</v>
      </c>
      <c r="D260" s="107"/>
      <c r="E260" s="27"/>
      <c r="F260" s="107"/>
      <c r="G260" s="107"/>
      <c r="H260" s="132"/>
      <c r="I260" s="123"/>
    </row>
    <row r="261" spans="1:9" ht="12.75">
      <c r="A261" s="134">
        <f t="shared" si="3"/>
        <v>197</v>
      </c>
      <c r="B261" s="7"/>
      <c r="C261" s="7" t="s">
        <v>53</v>
      </c>
      <c r="D261" s="107">
        <v>0</v>
      </c>
      <c r="E261" s="27"/>
      <c r="F261" s="107">
        <v>300</v>
      </c>
      <c r="G261" s="107">
        <v>278.37</v>
      </c>
      <c r="H261" s="132">
        <f t="shared" si="4"/>
        <v>0.9279000000000001</v>
      </c>
      <c r="I261" s="123">
        <f>G261/G$460</f>
        <v>8.984512159241511E-06</v>
      </c>
    </row>
    <row r="262" spans="1:9" s="40" customFormat="1" ht="12.75">
      <c r="A262" s="134">
        <f t="shared" si="3"/>
        <v>198</v>
      </c>
      <c r="B262" s="41">
        <v>75621</v>
      </c>
      <c r="C262" s="38" t="s">
        <v>87</v>
      </c>
      <c r="D262" s="103"/>
      <c r="E262" s="39"/>
      <c r="F262" s="103"/>
      <c r="G262" s="103"/>
      <c r="H262" s="132"/>
      <c r="I262" s="123"/>
    </row>
    <row r="263" spans="1:9" s="40" customFormat="1" ht="12.75">
      <c r="A263" s="134">
        <f t="shared" si="3"/>
        <v>199</v>
      </c>
      <c r="B263" s="46"/>
      <c r="C263" s="38" t="s">
        <v>86</v>
      </c>
      <c r="D263" s="103">
        <f>SUM(D264:D265)</f>
        <v>2963945</v>
      </c>
      <c r="E263" s="39">
        <f>SUM(E264:E265)</f>
        <v>1232001</v>
      </c>
      <c r="F263" s="103">
        <f>SUM(F264:F265)</f>
        <v>2926644</v>
      </c>
      <c r="G263" s="103">
        <f>SUM(G264:G265)</f>
        <v>3436313.02</v>
      </c>
      <c r="H263" s="132">
        <f t="shared" si="4"/>
        <v>1.1741479387311884</v>
      </c>
      <c r="I263" s="123">
        <f>G263/G$460</f>
        <v>0.11090848910137556</v>
      </c>
    </row>
    <row r="264" spans="1:9" s="51" customFormat="1" ht="12.75">
      <c r="A264" s="134">
        <f t="shared" si="3"/>
        <v>200</v>
      </c>
      <c r="B264" s="45" t="s">
        <v>148</v>
      </c>
      <c r="C264" s="44" t="s">
        <v>83</v>
      </c>
      <c r="D264" s="108">
        <v>2913945</v>
      </c>
      <c r="E264" s="50">
        <f>1208799+19202</f>
        <v>1228001</v>
      </c>
      <c r="F264" s="108">
        <v>2876644</v>
      </c>
      <c r="G264" s="108">
        <v>3110178</v>
      </c>
      <c r="H264" s="132">
        <f t="shared" si="4"/>
        <v>1.081182794951339</v>
      </c>
      <c r="I264" s="123">
        <f>G264/G$460</f>
        <v>0.10038234026082352</v>
      </c>
    </row>
    <row r="265" spans="1:9" s="51" customFormat="1" ht="12.75">
      <c r="A265" s="134">
        <f t="shared" si="3"/>
        <v>201</v>
      </c>
      <c r="B265" s="45" t="s">
        <v>149</v>
      </c>
      <c r="C265" s="44" t="s">
        <v>84</v>
      </c>
      <c r="D265" s="108">
        <v>50000</v>
      </c>
      <c r="E265" s="50">
        <v>4000</v>
      </c>
      <c r="F265" s="108">
        <v>50000</v>
      </c>
      <c r="G265" s="108">
        <v>326135.02</v>
      </c>
      <c r="H265" s="132">
        <f t="shared" si="4"/>
        <v>6.522700400000001</v>
      </c>
      <c r="I265" s="123">
        <f>G265/G$460</f>
        <v>0.010526148840552047</v>
      </c>
    </row>
    <row r="266" spans="1:9" s="4" customFormat="1" ht="15">
      <c r="A266" s="134">
        <f t="shared" si="3"/>
        <v>202</v>
      </c>
      <c r="B266" s="12">
        <v>758</v>
      </c>
      <c r="C266" s="13" t="s">
        <v>122</v>
      </c>
      <c r="D266" s="102">
        <f>D268+D270+D274+D298</f>
        <v>2046476</v>
      </c>
      <c r="E266" s="20" t="e">
        <f>E268+#REF!+#REF!+E274</f>
        <v>#REF!</v>
      </c>
      <c r="F266" s="102">
        <f>F268+F270+F274+F298</f>
        <v>3370808.08</v>
      </c>
      <c r="G266" s="102">
        <f>G268+G270+G274+G298</f>
        <v>3471134.56</v>
      </c>
      <c r="H266" s="132">
        <f t="shared" si="4"/>
        <v>1.029763332001981</v>
      </c>
      <c r="I266" s="123">
        <f>G266/G$460</f>
        <v>0.11203236936696996</v>
      </c>
    </row>
    <row r="267" spans="1:9" s="3" customFormat="1" ht="12.75">
      <c r="A267" s="134">
        <f t="shared" si="3"/>
        <v>203</v>
      </c>
      <c r="B267" s="18">
        <v>75801</v>
      </c>
      <c r="C267" s="15" t="s">
        <v>44</v>
      </c>
      <c r="D267" s="106"/>
      <c r="E267" s="21"/>
      <c r="F267" s="106"/>
      <c r="G267" s="106"/>
      <c r="H267" s="132"/>
      <c r="I267" s="123"/>
    </row>
    <row r="268" spans="1:9" s="3" customFormat="1" ht="12.75">
      <c r="A268" s="134">
        <f t="shared" si="3"/>
        <v>204</v>
      </c>
      <c r="B268" s="18"/>
      <c r="C268" s="15" t="s">
        <v>45</v>
      </c>
      <c r="D268" s="106">
        <f>D269</f>
        <v>1991394</v>
      </c>
      <c r="E268" s="21">
        <f>E269</f>
        <v>2133508</v>
      </c>
      <c r="F268" s="106">
        <f>F269</f>
        <v>2061887</v>
      </c>
      <c r="G268" s="106">
        <f>G269</f>
        <v>2061887</v>
      </c>
      <c r="H268" s="132">
        <f t="shared" si="4"/>
        <v>1</v>
      </c>
      <c r="I268" s="123">
        <f>G268/G$460</f>
        <v>0.06654829479642921</v>
      </c>
    </row>
    <row r="269" spans="1:9" s="6" customFormat="1" ht="12.75">
      <c r="A269" s="134">
        <f t="shared" si="3"/>
        <v>205</v>
      </c>
      <c r="B269" s="19">
        <v>2920</v>
      </c>
      <c r="C269" s="11" t="s">
        <v>26</v>
      </c>
      <c r="D269" s="109">
        <v>1991394</v>
      </c>
      <c r="E269" s="31">
        <f>2156952-23444</f>
        <v>2133508</v>
      </c>
      <c r="F269" s="109">
        <v>2061887</v>
      </c>
      <c r="G269" s="109">
        <v>2061887</v>
      </c>
      <c r="H269" s="132">
        <f t="shared" si="4"/>
        <v>1</v>
      </c>
      <c r="I269" s="123">
        <f>G269/G$460</f>
        <v>0.06654829479642921</v>
      </c>
    </row>
    <row r="270" spans="1:9" s="40" customFormat="1" ht="12.75">
      <c r="A270" s="134">
        <f t="shared" si="3"/>
        <v>206</v>
      </c>
      <c r="B270" s="41">
        <v>75807</v>
      </c>
      <c r="C270" s="53" t="s">
        <v>202</v>
      </c>
      <c r="D270" s="103">
        <f>D271</f>
        <v>0</v>
      </c>
      <c r="E270" s="39"/>
      <c r="F270" s="103">
        <f>F271</f>
        <v>0</v>
      </c>
      <c r="G270" s="103">
        <f>G271</f>
        <v>0</v>
      </c>
      <c r="H270" s="132"/>
      <c r="I270" s="123">
        <f>G270/G$460</f>
        <v>0</v>
      </c>
    </row>
    <row r="271" spans="1:9" s="6" customFormat="1" ht="12.75">
      <c r="A271" s="134">
        <f t="shared" si="3"/>
        <v>207</v>
      </c>
      <c r="B271" s="19">
        <v>2920</v>
      </c>
      <c r="C271" s="11" t="s">
        <v>26</v>
      </c>
      <c r="D271" s="109">
        <v>0</v>
      </c>
      <c r="E271" s="31"/>
      <c r="F271" s="109">
        <v>0</v>
      </c>
      <c r="G271" s="109">
        <v>0</v>
      </c>
      <c r="H271" s="132"/>
      <c r="I271" s="123">
        <f>G271/G$460</f>
        <v>0</v>
      </c>
    </row>
    <row r="272" spans="1:9" s="6" customFormat="1" ht="12.75">
      <c r="A272" s="134"/>
      <c r="B272" s="19"/>
      <c r="C272" s="11"/>
      <c r="D272" s="109"/>
      <c r="E272" s="31"/>
      <c r="F272" s="109"/>
      <c r="G272" s="109"/>
      <c r="H272" s="132"/>
      <c r="I272" s="123"/>
    </row>
    <row r="273" spans="1:9" s="6" customFormat="1" ht="12.75">
      <c r="A273" s="134"/>
      <c r="B273" s="19"/>
      <c r="C273" s="11"/>
      <c r="D273" s="109"/>
      <c r="E273" s="31"/>
      <c r="F273" s="109"/>
      <c r="G273" s="109"/>
      <c r="H273" s="132"/>
      <c r="I273" s="123"/>
    </row>
    <row r="274" spans="1:9" s="3" customFormat="1" ht="12.75">
      <c r="A274" s="134">
        <f>A271+1</f>
        <v>208</v>
      </c>
      <c r="B274" s="18">
        <v>75814</v>
      </c>
      <c r="C274" s="15" t="s">
        <v>27</v>
      </c>
      <c r="D274" s="106">
        <f>D277+D278+D279+D284+D285+D287+D288+D297</f>
        <v>0</v>
      </c>
      <c r="E274" s="21">
        <f>SUM(E277:E287)</f>
        <v>0</v>
      </c>
      <c r="F274" s="106">
        <f>F277+F278+F279+F284+F285+F287+F288+F297</f>
        <v>1253839.08</v>
      </c>
      <c r="G274" s="106">
        <f>G277+G278+G279+G284+G285+G287+G288+G297</f>
        <v>1354165.56</v>
      </c>
      <c r="H274" s="132">
        <f t="shared" si="4"/>
        <v>1.0800154354735856</v>
      </c>
      <c r="I274" s="123">
        <f>G274/G$460</f>
        <v>0.043706279194762686</v>
      </c>
    </row>
    <row r="275" spans="1:9" s="51" customFormat="1" ht="12.75">
      <c r="A275" s="134">
        <f t="shared" si="3"/>
        <v>209</v>
      </c>
      <c r="B275" s="42" t="s">
        <v>137</v>
      </c>
      <c r="C275" s="7" t="s">
        <v>67</v>
      </c>
      <c r="D275" s="108"/>
      <c r="E275" s="50"/>
      <c r="F275" s="108"/>
      <c r="G275" s="108"/>
      <c r="H275" s="132"/>
      <c r="I275" s="123"/>
    </row>
    <row r="276" spans="1:9" s="51" customFormat="1" ht="12.75">
      <c r="A276" s="134">
        <f t="shared" si="3"/>
        <v>210</v>
      </c>
      <c r="B276" s="42"/>
      <c r="C276" s="7" t="s">
        <v>85</v>
      </c>
      <c r="D276" s="108"/>
      <c r="E276" s="50"/>
      <c r="F276" s="108"/>
      <c r="G276" s="108"/>
      <c r="H276" s="132"/>
      <c r="I276" s="123"/>
    </row>
    <row r="277" spans="1:9" s="51" customFormat="1" ht="12.75">
      <c r="A277" s="134">
        <f>A276+1</f>
        <v>211</v>
      </c>
      <c r="B277" s="42"/>
      <c r="C277" s="7" t="s">
        <v>68</v>
      </c>
      <c r="D277" s="108">
        <v>0</v>
      </c>
      <c r="E277" s="50">
        <v>0</v>
      </c>
      <c r="F277" s="108">
        <v>0</v>
      </c>
      <c r="G277" s="108">
        <v>0</v>
      </c>
      <c r="H277" s="132"/>
      <c r="I277" s="123">
        <f>G277/G$460</f>
        <v>0</v>
      </c>
    </row>
    <row r="278" spans="1:9" s="51" customFormat="1" ht="12.75">
      <c r="A278" s="134">
        <f>A277+1</f>
        <v>212</v>
      </c>
      <c r="B278" s="45" t="s">
        <v>142</v>
      </c>
      <c r="C278" s="7" t="s">
        <v>23</v>
      </c>
      <c r="D278" s="108">
        <v>0</v>
      </c>
      <c r="E278" s="50">
        <v>0</v>
      </c>
      <c r="F278" s="108">
        <v>0</v>
      </c>
      <c r="G278" s="108">
        <v>0</v>
      </c>
      <c r="H278" s="132"/>
      <c r="I278" s="123">
        <f>G278/G$460</f>
        <v>0</v>
      </c>
    </row>
    <row r="279" spans="1:9" s="51" customFormat="1" ht="12.75">
      <c r="A279" s="134">
        <f>A278+1</f>
        <v>213</v>
      </c>
      <c r="B279" s="45" t="s">
        <v>146</v>
      </c>
      <c r="C279" s="44" t="s">
        <v>70</v>
      </c>
      <c r="D279" s="108">
        <v>0</v>
      </c>
      <c r="E279" s="50">
        <v>0</v>
      </c>
      <c r="F279" s="108">
        <v>0</v>
      </c>
      <c r="G279" s="108">
        <v>0</v>
      </c>
      <c r="H279" s="132"/>
      <c r="I279" s="123">
        <f>G279/G$460</f>
        <v>0</v>
      </c>
    </row>
    <row r="280" spans="1:9" s="51" customFormat="1" ht="12.75">
      <c r="A280" s="134">
        <f aca="true" t="shared" si="5" ref="A280:A285">A279+1</f>
        <v>214</v>
      </c>
      <c r="B280" s="45" t="s">
        <v>130</v>
      </c>
      <c r="C280" s="7" t="s">
        <v>59</v>
      </c>
      <c r="D280" s="108"/>
      <c r="E280" s="50"/>
      <c r="F280" s="108"/>
      <c r="G280" s="108"/>
      <c r="H280" s="132"/>
      <c r="I280" s="123"/>
    </row>
    <row r="281" spans="1:9" s="51" customFormat="1" ht="12.75">
      <c r="A281" s="134">
        <f t="shared" si="5"/>
        <v>215</v>
      </c>
      <c r="B281" s="45"/>
      <c r="C281" s="7" t="s">
        <v>60</v>
      </c>
      <c r="D281" s="108"/>
      <c r="E281" s="50"/>
      <c r="F281" s="108"/>
      <c r="G281" s="108"/>
      <c r="H281" s="132"/>
      <c r="I281" s="123"/>
    </row>
    <row r="282" spans="1:9" s="51" customFormat="1" ht="12.75">
      <c r="A282" s="134">
        <f t="shared" si="5"/>
        <v>216</v>
      </c>
      <c r="B282" s="45"/>
      <c r="C282" s="7" t="s">
        <v>243</v>
      </c>
      <c r="D282" s="108"/>
      <c r="E282" s="50"/>
      <c r="F282" s="108"/>
      <c r="G282" s="108"/>
      <c r="H282" s="132"/>
      <c r="I282" s="123"/>
    </row>
    <row r="283" spans="1:9" s="51" customFormat="1" ht="12.75">
      <c r="A283" s="134">
        <f t="shared" si="5"/>
        <v>217</v>
      </c>
      <c r="B283" s="45"/>
      <c r="C283" s="44" t="s">
        <v>270</v>
      </c>
      <c r="D283" s="108"/>
      <c r="E283" s="50"/>
      <c r="F283" s="108"/>
      <c r="G283" s="108"/>
      <c r="H283" s="132"/>
      <c r="I283" s="123"/>
    </row>
    <row r="284" spans="1:9" s="51" customFormat="1" ht="12.75">
      <c r="A284" s="134">
        <f t="shared" si="5"/>
        <v>218</v>
      </c>
      <c r="B284" s="45"/>
      <c r="C284" s="44" t="s">
        <v>271</v>
      </c>
      <c r="D284" s="108">
        <v>0</v>
      </c>
      <c r="E284" s="50"/>
      <c r="F284" s="108">
        <v>431249</v>
      </c>
      <c r="G284" s="108">
        <v>431249</v>
      </c>
      <c r="H284" s="132">
        <f>G284/F284</f>
        <v>1</v>
      </c>
      <c r="I284" s="123">
        <f>G284/G$460</f>
        <v>0.013918748012216625</v>
      </c>
    </row>
    <row r="285" spans="1:9" s="51" customFormat="1" ht="12.75">
      <c r="A285" s="134">
        <f t="shared" si="5"/>
        <v>219</v>
      </c>
      <c r="B285" s="45" t="s">
        <v>145</v>
      </c>
      <c r="C285" s="44" t="s">
        <v>97</v>
      </c>
      <c r="D285" s="108">
        <v>0</v>
      </c>
      <c r="E285" s="50"/>
      <c r="F285" s="108">
        <v>0</v>
      </c>
      <c r="G285" s="108">
        <v>0</v>
      </c>
      <c r="H285" s="132"/>
      <c r="I285" s="123">
        <f>G285/G$460</f>
        <v>0</v>
      </c>
    </row>
    <row r="286" spans="1:9" s="51" customFormat="1" ht="12.75">
      <c r="A286" s="134">
        <f>A285+1</f>
        <v>220</v>
      </c>
      <c r="B286" s="45" t="s">
        <v>129</v>
      </c>
      <c r="C286" s="7" t="s">
        <v>62</v>
      </c>
      <c r="D286" s="108"/>
      <c r="E286" s="50"/>
      <c r="F286" s="108"/>
      <c r="G286" s="108"/>
      <c r="H286" s="132"/>
      <c r="I286" s="123"/>
    </row>
    <row r="287" spans="1:9" s="51" customFormat="1" ht="12.75">
      <c r="A287" s="134">
        <f>A286+1</f>
        <v>221</v>
      </c>
      <c r="B287" s="45"/>
      <c r="C287" s="7" t="s">
        <v>53</v>
      </c>
      <c r="D287" s="108">
        <v>0</v>
      </c>
      <c r="E287" s="50">
        <v>0</v>
      </c>
      <c r="F287" s="108">
        <v>0</v>
      </c>
      <c r="G287" s="108">
        <v>-67.86</v>
      </c>
      <c r="H287" s="132"/>
      <c r="I287" s="123">
        <f>G287/G$460</f>
        <v>-2.190210852915648E-06</v>
      </c>
    </row>
    <row r="288" spans="1:9" s="51" customFormat="1" ht="12.75">
      <c r="A288" s="134">
        <f>A287+1</f>
        <v>222</v>
      </c>
      <c r="B288" s="45" t="s">
        <v>127</v>
      </c>
      <c r="C288" s="7" t="s">
        <v>51</v>
      </c>
      <c r="D288" s="108">
        <f>SUM(D291:D296)</f>
        <v>0</v>
      </c>
      <c r="E288" s="50"/>
      <c r="F288" s="108">
        <f>SUM(F291:F296)</f>
        <v>822590.08</v>
      </c>
      <c r="G288" s="108">
        <f>SUM(G291:G296)</f>
        <v>922984.42</v>
      </c>
      <c r="H288" s="132">
        <f>G288/F288</f>
        <v>1.1220466213256548</v>
      </c>
      <c r="I288" s="123">
        <f>G288/G$460</f>
        <v>0.029789721393398978</v>
      </c>
    </row>
    <row r="289" spans="1:9" s="51" customFormat="1" ht="12.75">
      <c r="A289" s="134">
        <f aca="true" t="shared" si="6" ref="A289:A315">A288+1</f>
        <v>223</v>
      </c>
      <c r="B289" s="45"/>
      <c r="C289" s="7" t="s">
        <v>8</v>
      </c>
      <c r="D289" s="108"/>
      <c r="E289" s="50"/>
      <c r="F289" s="108"/>
      <c r="G289" s="108"/>
      <c r="H289" s="132"/>
      <c r="I289" s="123"/>
    </row>
    <row r="290" spans="1:9" s="51" customFormat="1" ht="12.75">
      <c r="A290" s="134">
        <f t="shared" si="6"/>
        <v>224</v>
      </c>
      <c r="B290" s="45"/>
      <c r="C290" s="7" t="s">
        <v>244</v>
      </c>
      <c r="D290" s="108"/>
      <c r="E290" s="50"/>
      <c r="F290" s="108"/>
      <c r="G290" s="108"/>
      <c r="H290" s="132"/>
      <c r="I290" s="123"/>
    </row>
    <row r="291" spans="1:9" s="51" customFormat="1" ht="12.75">
      <c r="A291" s="134">
        <f t="shared" si="6"/>
        <v>225</v>
      </c>
      <c r="B291" s="45"/>
      <c r="C291" s="7" t="s">
        <v>245</v>
      </c>
      <c r="D291" s="108">
        <v>0</v>
      </c>
      <c r="E291" s="50"/>
      <c r="F291" s="108">
        <v>781890.08</v>
      </c>
      <c r="G291" s="108">
        <v>781890.08</v>
      </c>
      <c r="H291" s="132">
        <f>G291/F291</f>
        <v>1</v>
      </c>
      <c r="I291" s="123">
        <f>G291/G$460</f>
        <v>0.02523584053939116</v>
      </c>
    </row>
    <row r="292" spans="1:9" s="51" customFormat="1" ht="12.75">
      <c r="A292" s="134">
        <f t="shared" si="6"/>
        <v>226</v>
      </c>
      <c r="B292" s="45"/>
      <c r="C292" s="7" t="s">
        <v>272</v>
      </c>
      <c r="D292" s="108"/>
      <c r="E292" s="50"/>
      <c r="F292" s="108"/>
      <c r="G292" s="108"/>
      <c r="H292" s="132"/>
      <c r="I292" s="123"/>
    </row>
    <row r="293" spans="1:9" s="51" customFormat="1" ht="12.75">
      <c r="A293" s="134">
        <f t="shared" si="6"/>
        <v>227</v>
      </c>
      <c r="B293" s="45"/>
      <c r="C293" s="24" t="s">
        <v>246</v>
      </c>
      <c r="D293" s="108">
        <v>0</v>
      </c>
      <c r="E293" s="50"/>
      <c r="F293" s="108">
        <v>40700</v>
      </c>
      <c r="G293" s="108">
        <v>40700</v>
      </c>
      <c r="H293" s="132">
        <f>G293/F293</f>
        <v>1</v>
      </c>
      <c r="I293" s="123">
        <f>G293/G$460</f>
        <v>0.0013136101048285716</v>
      </c>
    </row>
    <row r="294" spans="1:9" s="51" customFormat="1" ht="12.75">
      <c r="A294" s="134">
        <f t="shared" si="6"/>
        <v>228</v>
      </c>
      <c r="B294" s="45"/>
      <c r="C294" s="24" t="s">
        <v>278</v>
      </c>
      <c r="D294" s="108"/>
      <c r="E294" s="50"/>
      <c r="F294" s="108"/>
      <c r="G294" s="108"/>
      <c r="H294" s="132"/>
      <c r="I294" s="123"/>
    </row>
    <row r="295" spans="1:9" s="51" customFormat="1" ht="12.75">
      <c r="A295" s="134">
        <f t="shared" si="6"/>
        <v>229</v>
      </c>
      <c r="B295" s="45"/>
      <c r="C295" s="24" t="s">
        <v>279</v>
      </c>
      <c r="D295" s="108">
        <v>0</v>
      </c>
      <c r="E295" s="50"/>
      <c r="F295" s="108">
        <v>0</v>
      </c>
      <c r="G295" s="108">
        <v>131476.91</v>
      </c>
      <c r="H295" s="132"/>
      <c r="I295" s="123">
        <f>G295/G$460</f>
        <v>0.004243474140728174</v>
      </c>
    </row>
    <row r="296" spans="1:9" s="51" customFormat="1" ht="12.75">
      <c r="A296" s="134">
        <f t="shared" si="6"/>
        <v>230</v>
      </c>
      <c r="B296" s="45"/>
      <c r="C296" s="24" t="s">
        <v>280</v>
      </c>
      <c r="D296" s="108">
        <v>0</v>
      </c>
      <c r="E296" s="50"/>
      <c r="F296" s="108">
        <v>0</v>
      </c>
      <c r="G296" s="108">
        <v>-31082.57</v>
      </c>
      <c r="H296" s="132"/>
      <c r="I296" s="123">
        <f>G296/G$460</f>
        <v>-0.001003203391548929</v>
      </c>
    </row>
    <row r="297" spans="1:9" s="51" customFormat="1" ht="12.75">
      <c r="A297" s="134">
        <f t="shared" si="6"/>
        <v>231</v>
      </c>
      <c r="B297" s="45">
        <v>2010</v>
      </c>
      <c r="C297" s="7" t="s">
        <v>222</v>
      </c>
      <c r="D297" s="108">
        <v>0</v>
      </c>
      <c r="E297" s="50"/>
      <c r="F297" s="108">
        <v>0</v>
      </c>
      <c r="G297" s="108">
        <v>0</v>
      </c>
      <c r="H297" s="132"/>
      <c r="I297" s="123">
        <f>G297/G$460</f>
        <v>0</v>
      </c>
    </row>
    <row r="298" spans="1:9" s="40" customFormat="1" ht="12.75">
      <c r="A298" s="134">
        <f t="shared" si="6"/>
        <v>232</v>
      </c>
      <c r="B298" s="41">
        <v>75831</v>
      </c>
      <c r="C298" s="53" t="s">
        <v>203</v>
      </c>
      <c r="D298" s="103">
        <f>D300</f>
        <v>55082</v>
      </c>
      <c r="E298" s="39"/>
      <c r="F298" s="103">
        <f>F300</f>
        <v>55082</v>
      </c>
      <c r="G298" s="103">
        <f>G300</f>
        <v>55082</v>
      </c>
      <c r="H298" s="132">
        <f>G298/F298</f>
        <v>1</v>
      </c>
      <c r="I298" s="123">
        <f>G298/G$460</f>
        <v>0.0017777953757780682</v>
      </c>
    </row>
    <row r="299" spans="1:9" s="51" customFormat="1" ht="12.75">
      <c r="A299" s="134">
        <f t="shared" si="6"/>
        <v>233</v>
      </c>
      <c r="B299" s="19">
        <v>2920</v>
      </c>
      <c r="C299" s="11" t="s">
        <v>26</v>
      </c>
      <c r="D299" s="108"/>
      <c r="E299" s="50"/>
      <c r="F299" s="108"/>
      <c r="G299" s="108"/>
      <c r="H299" s="132"/>
      <c r="I299" s="123"/>
    </row>
    <row r="300" spans="1:9" s="51" customFormat="1" ht="12.75">
      <c r="A300" s="134">
        <f t="shared" si="6"/>
        <v>234</v>
      </c>
      <c r="B300" s="45"/>
      <c r="C300" s="43" t="s">
        <v>204</v>
      </c>
      <c r="D300" s="108">
        <v>55082</v>
      </c>
      <c r="E300" s="50"/>
      <c r="F300" s="108">
        <v>55082</v>
      </c>
      <c r="G300" s="108">
        <v>55082</v>
      </c>
      <c r="H300" s="132">
        <f>G300/F300</f>
        <v>1</v>
      </c>
      <c r="I300" s="123">
        <f>G300/G$460</f>
        <v>0.0017777953757780682</v>
      </c>
    </row>
    <row r="301" spans="1:9" s="4" customFormat="1" ht="15">
      <c r="A301" s="134">
        <f t="shared" si="6"/>
        <v>235</v>
      </c>
      <c r="B301" s="12">
        <v>801</v>
      </c>
      <c r="C301" s="16" t="s">
        <v>13</v>
      </c>
      <c r="D301" s="102">
        <f>D302+D330+D339+D348</f>
        <v>529686</v>
      </c>
      <c r="E301" s="20" t="e">
        <f>E302+#REF!+E339+#REF!</f>
        <v>#REF!</v>
      </c>
      <c r="F301" s="102">
        <f>F302+F330+F339+F348</f>
        <v>978434.26</v>
      </c>
      <c r="G301" s="102">
        <f>G302+G330+G339+G348</f>
        <v>896098.0399999999</v>
      </c>
      <c r="H301" s="132">
        <f>G301/F301</f>
        <v>0.9158490014444097</v>
      </c>
      <c r="I301" s="123">
        <f>G301/G$460</f>
        <v>0.02892195184916652</v>
      </c>
    </row>
    <row r="302" spans="1:9" s="3" customFormat="1" ht="12.75">
      <c r="A302" s="134">
        <f t="shared" si="6"/>
        <v>236</v>
      </c>
      <c r="B302" s="14">
        <v>80101</v>
      </c>
      <c r="C302" s="15" t="s">
        <v>14</v>
      </c>
      <c r="D302" s="106">
        <f>D303+D307+D311+D315+D316+D317+D323+D325</f>
        <v>160086</v>
      </c>
      <c r="E302" s="21" t="e">
        <f>E303+E307+E311+E315+#REF!+E317</f>
        <v>#REF!</v>
      </c>
      <c r="F302" s="106">
        <f>F303+F307+F311+F315+F316+F317+F323+F325</f>
        <v>221656.51</v>
      </c>
      <c r="G302" s="106">
        <f>G303+G307+G311+G315+G316+G317+G323+G325</f>
        <v>206362.55000000002</v>
      </c>
      <c r="H302" s="132">
        <f>G302/F302</f>
        <v>0.9310015302505665</v>
      </c>
      <c r="I302" s="123">
        <f>G302/G$460</f>
        <v>0.006660440563591925</v>
      </c>
    </row>
    <row r="303" spans="1:9" s="51" customFormat="1" ht="12.75">
      <c r="A303" s="134">
        <f t="shared" si="6"/>
        <v>237</v>
      </c>
      <c r="B303" s="45" t="s">
        <v>124</v>
      </c>
      <c r="C303" s="44" t="s">
        <v>205</v>
      </c>
      <c r="D303" s="108">
        <v>100</v>
      </c>
      <c r="E303" s="50">
        <v>100</v>
      </c>
      <c r="F303" s="108">
        <v>100</v>
      </c>
      <c r="G303" s="108">
        <v>83</v>
      </c>
      <c r="H303" s="132">
        <f>G303/F303</f>
        <v>0.83</v>
      </c>
      <c r="I303" s="123">
        <f>G303/G$460</f>
        <v>2.678860901738856E-06</v>
      </c>
    </row>
    <row r="304" spans="1:9" ht="12.75">
      <c r="A304" s="134">
        <f t="shared" si="6"/>
        <v>238</v>
      </c>
      <c r="B304" s="42" t="s">
        <v>131</v>
      </c>
      <c r="C304" s="7" t="s">
        <v>54</v>
      </c>
      <c r="D304" s="107"/>
      <c r="E304" s="27"/>
      <c r="F304" s="107"/>
      <c r="G304" s="107"/>
      <c r="H304" s="132"/>
      <c r="I304" s="123"/>
    </row>
    <row r="305" spans="1:9" ht="12.75">
      <c r="A305" s="134">
        <f t="shared" si="6"/>
        <v>239</v>
      </c>
      <c r="B305" s="42"/>
      <c r="C305" s="43" t="s">
        <v>117</v>
      </c>
      <c r="D305" s="107"/>
      <c r="E305" s="27"/>
      <c r="F305" s="107"/>
      <c r="G305" s="107"/>
      <c r="H305" s="132"/>
      <c r="I305" s="123"/>
    </row>
    <row r="306" spans="1:9" ht="12.75">
      <c r="A306" s="134">
        <f t="shared" si="6"/>
        <v>240</v>
      </c>
      <c r="B306" s="42"/>
      <c r="C306" s="7" t="s">
        <v>118</v>
      </c>
      <c r="D306" s="107"/>
      <c r="E306" s="27"/>
      <c r="F306" s="107"/>
      <c r="G306" s="107"/>
      <c r="H306" s="132"/>
      <c r="I306" s="123"/>
    </row>
    <row r="307" spans="1:9" ht="12.75">
      <c r="A307" s="134">
        <f t="shared" si="6"/>
        <v>241</v>
      </c>
      <c r="B307" s="42"/>
      <c r="C307" s="7" t="s">
        <v>119</v>
      </c>
      <c r="D307" s="107">
        <f>SUM(D309:D310)</f>
        <v>20300</v>
      </c>
      <c r="E307" s="27">
        <f>SUM(E309:E310)</f>
        <v>13400</v>
      </c>
      <c r="F307" s="107">
        <f>SUM(F309:F310)</f>
        <v>20300</v>
      </c>
      <c r="G307" s="107">
        <f>SUM(G309:G310)</f>
        <v>17558.64</v>
      </c>
      <c r="H307" s="132">
        <f>G307/F307</f>
        <v>0.8649576354679802</v>
      </c>
      <c r="I307" s="123">
        <f>G307/G$460</f>
        <v>0.0005667127010085295</v>
      </c>
    </row>
    <row r="308" spans="1:9" ht="12.75">
      <c r="A308" s="134">
        <f t="shared" si="6"/>
        <v>242</v>
      </c>
      <c r="B308" s="7"/>
      <c r="C308" s="7" t="s">
        <v>8</v>
      </c>
      <c r="D308" s="107"/>
      <c r="E308" s="27"/>
      <c r="F308" s="107"/>
      <c r="G308" s="107"/>
      <c r="H308" s="132"/>
      <c r="I308" s="123"/>
    </row>
    <row r="309" spans="1:9" ht="12.75">
      <c r="A309" s="134">
        <f t="shared" si="6"/>
        <v>243</v>
      </c>
      <c r="B309" s="7"/>
      <c r="C309" s="7" t="s">
        <v>77</v>
      </c>
      <c r="D309" s="107">
        <v>8000</v>
      </c>
      <c r="E309" s="27">
        <v>6300</v>
      </c>
      <c r="F309" s="107">
        <v>8000</v>
      </c>
      <c r="G309" s="107">
        <v>3345.2</v>
      </c>
      <c r="H309" s="132">
        <f>G309/F309</f>
        <v>0.41814999999999997</v>
      </c>
      <c r="I309" s="123">
        <f>G309/G$460</f>
        <v>0.00010796777696984121</v>
      </c>
    </row>
    <row r="310" spans="1:9" ht="12.75">
      <c r="A310" s="134">
        <f t="shared" si="6"/>
        <v>244</v>
      </c>
      <c r="B310" s="7"/>
      <c r="C310" s="7" t="s">
        <v>78</v>
      </c>
      <c r="D310" s="107">
        <v>12300</v>
      </c>
      <c r="E310" s="27">
        <v>7100</v>
      </c>
      <c r="F310" s="107">
        <v>12300</v>
      </c>
      <c r="G310" s="107">
        <v>14213.44</v>
      </c>
      <c r="H310" s="132">
        <f>G310/F310</f>
        <v>1.1555642276422764</v>
      </c>
      <c r="I310" s="123">
        <f>G310/G$460</f>
        <v>0.00045874492403868826</v>
      </c>
    </row>
    <row r="311" spans="1:9" ht="12.75">
      <c r="A311" s="134">
        <f t="shared" si="6"/>
        <v>245</v>
      </c>
      <c r="B311" s="42" t="s">
        <v>134</v>
      </c>
      <c r="C311" s="7" t="s">
        <v>10</v>
      </c>
      <c r="D311" s="107">
        <f>SUM(D313:D314)</f>
        <v>133560</v>
      </c>
      <c r="E311" s="27">
        <f>SUM(E313:E314)</f>
        <v>115800</v>
      </c>
      <c r="F311" s="107">
        <f>SUM(F313:F314)</f>
        <v>133560</v>
      </c>
      <c r="G311" s="107">
        <f>SUM(G313:G314)</f>
        <v>118075</v>
      </c>
      <c r="H311" s="132">
        <f>G311/F311</f>
        <v>0.8840595986822402</v>
      </c>
      <c r="I311" s="123">
        <f>G311/G$460</f>
        <v>0.0038109216984676558</v>
      </c>
    </row>
    <row r="312" spans="1:9" ht="12.75">
      <c r="A312" s="134">
        <f t="shared" si="6"/>
        <v>246</v>
      </c>
      <c r="B312" s="42"/>
      <c r="C312" s="7" t="s">
        <v>8</v>
      </c>
      <c r="D312" s="107"/>
      <c r="E312" s="27"/>
      <c r="F312" s="107"/>
      <c r="G312" s="107"/>
      <c r="H312" s="132"/>
      <c r="I312" s="123"/>
    </row>
    <row r="313" spans="1:9" ht="12.75">
      <c r="A313" s="134">
        <f t="shared" si="6"/>
        <v>247</v>
      </c>
      <c r="B313" s="42"/>
      <c r="C313" s="7" t="s">
        <v>77</v>
      </c>
      <c r="D313" s="107">
        <f>5200+96500</f>
        <v>101700</v>
      </c>
      <c r="E313" s="27">
        <v>77100</v>
      </c>
      <c r="F313" s="107">
        <v>101700</v>
      </c>
      <c r="G313" s="107">
        <v>87423.82</v>
      </c>
      <c r="H313" s="132">
        <f>G313/F313</f>
        <v>0.8596245821042282</v>
      </c>
      <c r="I313" s="123">
        <f>G313/G$460</f>
        <v>0.0028216416057669333</v>
      </c>
    </row>
    <row r="314" spans="1:9" ht="12.75">
      <c r="A314" s="134">
        <f t="shared" si="6"/>
        <v>248</v>
      </c>
      <c r="B314" s="42"/>
      <c r="C314" s="7" t="s">
        <v>78</v>
      </c>
      <c r="D314" s="107">
        <v>31860</v>
      </c>
      <c r="E314" s="27">
        <v>38700</v>
      </c>
      <c r="F314" s="107">
        <v>31860</v>
      </c>
      <c r="G314" s="107">
        <v>30651.18</v>
      </c>
      <c r="H314" s="132">
        <f>G314/F314</f>
        <v>0.9620583804143126</v>
      </c>
      <c r="I314" s="123">
        <f>G314/G$460</f>
        <v>0.0009892800927007227</v>
      </c>
    </row>
    <row r="315" spans="1:9" ht="12.75">
      <c r="A315" s="134">
        <f t="shared" si="6"/>
        <v>249</v>
      </c>
      <c r="B315" s="42" t="s">
        <v>135</v>
      </c>
      <c r="C315" s="7" t="s">
        <v>223</v>
      </c>
      <c r="D315" s="107">
        <v>600</v>
      </c>
      <c r="E315" s="27">
        <v>1000</v>
      </c>
      <c r="F315" s="107">
        <v>600</v>
      </c>
      <c r="G315" s="107">
        <v>1567.56</v>
      </c>
      <c r="H315" s="132">
        <f>G315/F315</f>
        <v>2.6126</v>
      </c>
      <c r="I315" s="123">
        <f>G315/G$460</f>
        <v>5.059367704975616E-05</v>
      </c>
    </row>
    <row r="316" spans="1:9" ht="12.75">
      <c r="A316" s="134">
        <f>A315+1</f>
        <v>250</v>
      </c>
      <c r="B316" s="42" t="s">
        <v>150</v>
      </c>
      <c r="C316" s="7" t="s">
        <v>195</v>
      </c>
      <c r="D316" s="107">
        <v>0</v>
      </c>
      <c r="E316" s="27"/>
      <c r="F316" s="107">
        <v>0</v>
      </c>
      <c r="G316" s="107">
        <v>0</v>
      </c>
      <c r="H316" s="132"/>
      <c r="I316" s="123">
        <f>G316/G$460</f>
        <v>0</v>
      </c>
    </row>
    <row r="317" spans="1:9" ht="12.75">
      <c r="A317" s="134">
        <f>A316+1</f>
        <v>251</v>
      </c>
      <c r="B317" s="42" t="s">
        <v>127</v>
      </c>
      <c r="C317" s="7" t="s">
        <v>51</v>
      </c>
      <c r="D317" s="107">
        <f>SUM(D319:D320)</f>
        <v>600</v>
      </c>
      <c r="E317" s="27">
        <v>0</v>
      </c>
      <c r="F317" s="107">
        <f>SUM(F319:F320)</f>
        <v>600</v>
      </c>
      <c r="G317" s="107">
        <f>SUM(G319:G320)</f>
        <v>2581.84</v>
      </c>
      <c r="H317" s="132">
        <f>G317/F317</f>
        <v>4.303066666666667</v>
      </c>
      <c r="I317" s="123">
        <f>G317/G$460</f>
        <v>8.3330002777656E-05</v>
      </c>
    </row>
    <row r="318" spans="1:9" ht="12.75">
      <c r="A318" s="134">
        <f>A317+1</f>
        <v>252</v>
      </c>
      <c r="B318" s="42"/>
      <c r="C318" s="7" t="s">
        <v>8</v>
      </c>
      <c r="D318" s="107"/>
      <c r="E318" s="27"/>
      <c r="F318" s="107"/>
      <c r="G318" s="107"/>
      <c r="H318" s="132"/>
      <c r="I318" s="123"/>
    </row>
    <row r="319" spans="1:9" ht="12.75">
      <c r="A319" s="134">
        <f>A318+1</f>
        <v>253</v>
      </c>
      <c r="B319" s="42"/>
      <c r="C319" s="7" t="s">
        <v>77</v>
      </c>
      <c r="D319" s="107">
        <v>500</v>
      </c>
      <c r="E319" s="27"/>
      <c r="F319" s="107">
        <v>500</v>
      </c>
      <c r="G319" s="107">
        <v>1982.09</v>
      </c>
      <c r="H319" s="132">
        <f>G319/F319</f>
        <v>3.96418</v>
      </c>
      <c r="I319" s="123">
        <f>G319/G$460</f>
        <v>6.397281210515143E-05</v>
      </c>
    </row>
    <row r="320" spans="1:9" ht="12.75">
      <c r="A320" s="134">
        <f>A319+1</f>
        <v>254</v>
      </c>
      <c r="B320" s="42"/>
      <c r="C320" s="7" t="s">
        <v>78</v>
      </c>
      <c r="D320" s="107">
        <v>100</v>
      </c>
      <c r="E320" s="27"/>
      <c r="F320" s="107">
        <v>100</v>
      </c>
      <c r="G320" s="107">
        <v>599.75</v>
      </c>
      <c r="H320" s="132">
        <f>G320/F320</f>
        <v>5.9975</v>
      </c>
      <c r="I320" s="123">
        <f>G320/G$460</f>
        <v>1.9357190672504564E-05</v>
      </c>
    </row>
    <row r="321" spans="1:9" ht="12.75">
      <c r="A321" s="134">
        <f>A320+1</f>
        <v>255</v>
      </c>
      <c r="B321" s="45">
        <v>2030</v>
      </c>
      <c r="C321" s="44" t="s">
        <v>74</v>
      </c>
      <c r="D321" s="107"/>
      <c r="E321" s="27"/>
      <c r="F321" s="107"/>
      <c r="G321" s="107"/>
      <c r="H321" s="132"/>
      <c r="I321" s="123"/>
    </row>
    <row r="322" spans="1:9" ht="12.75">
      <c r="A322" s="134">
        <f>A321+1</f>
        <v>256</v>
      </c>
      <c r="B322" s="45"/>
      <c r="C322" s="44" t="s">
        <v>153</v>
      </c>
      <c r="D322" s="107"/>
      <c r="E322" s="27"/>
      <c r="F322" s="107"/>
      <c r="G322" s="107"/>
      <c r="H322" s="132"/>
      <c r="I322" s="123"/>
    </row>
    <row r="323" spans="1:9" ht="12.75">
      <c r="A323" s="134">
        <f>A322+1</f>
        <v>257</v>
      </c>
      <c r="B323" s="45"/>
      <c r="C323" s="44" t="s">
        <v>247</v>
      </c>
      <c r="D323" s="107">
        <v>0</v>
      </c>
      <c r="E323" s="27"/>
      <c r="F323" s="107">
        <v>16340</v>
      </c>
      <c r="G323" s="107">
        <v>16340</v>
      </c>
      <c r="H323" s="132">
        <f>G323/F323</f>
        <v>1</v>
      </c>
      <c r="I323" s="123">
        <f>G323/G$460</f>
        <v>0.0005273805678844928</v>
      </c>
    </row>
    <row r="324" spans="1:9" ht="12.75">
      <c r="A324" s="134">
        <f>A323+1</f>
        <v>258</v>
      </c>
      <c r="B324" s="45">
        <v>2707</v>
      </c>
      <c r="C324" s="44" t="s">
        <v>224</v>
      </c>
      <c r="D324" s="107"/>
      <c r="E324" s="27"/>
      <c r="F324" s="107"/>
      <c r="G324" s="107"/>
      <c r="H324" s="132"/>
      <c r="I324" s="123"/>
    </row>
    <row r="325" spans="1:9" ht="12.75">
      <c r="A325" s="134">
        <f>A324+1</f>
        <v>259</v>
      </c>
      <c r="B325" s="45"/>
      <c r="C325" s="44" t="s">
        <v>225</v>
      </c>
      <c r="D325" s="107">
        <v>4926</v>
      </c>
      <c r="E325" s="27"/>
      <c r="F325" s="107">
        <v>50156.51</v>
      </c>
      <c r="G325" s="107">
        <v>50156.51</v>
      </c>
      <c r="H325" s="132">
        <f>G325/F325</f>
        <v>1</v>
      </c>
      <c r="I325" s="123">
        <f>G325/G$460</f>
        <v>0.001618823055502096</v>
      </c>
    </row>
    <row r="326" spans="1:9" ht="12.75">
      <c r="A326" s="134"/>
      <c r="B326" s="45"/>
      <c r="C326" s="44"/>
      <c r="D326" s="107"/>
      <c r="E326" s="27"/>
      <c r="F326" s="107"/>
      <c r="G326" s="107"/>
      <c r="H326" s="132"/>
      <c r="I326" s="123"/>
    </row>
    <row r="327" spans="1:9" ht="12.75">
      <c r="A327" s="134"/>
      <c r="B327" s="45"/>
      <c r="C327" s="44"/>
      <c r="D327" s="107"/>
      <c r="E327" s="27"/>
      <c r="F327" s="107"/>
      <c r="G327" s="107"/>
      <c r="H327" s="132"/>
      <c r="I327" s="123"/>
    </row>
    <row r="328" spans="1:9" ht="12.75">
      <c r="A328" s="134"/>
      <c r="B328" s="45"/>
      <c r="C328" s="44"/>
      <c r="D328" s="107"/>
      <c r="E328" s="27"/>
      <c r="F328" s="107"/>
      <c r="G328" s="107"/>
      <c r="H328" s="132"/>
      <c r="I328" s="123"/>
    </row>
    <row r="329" spans="1:9" ht="12.75">
      <c r="A329" s="134"/>
      <c r="B329" s="45"/>
      <c r="C329" s="44"/>
      <c r="D329" s="107"/>
      <c r="E329" s="27"/>
      <c r="F329" s="107"/>
      <c r="G329" s="107"/>
      <c r="H329" s="132"/>
      <c r="I329" s="123"/>
    </row>
    <row r="330" spans="1:9" ht="12.75">
      <c r="A330" s="134">
        <f>A325+1</f>
        <v>260</v>
      </c>
      <c r="B330" s="18">
        <v>80104</v>
      </c>
      <c r="C330" s="15" t="s">
        <v>99</v>
      </c>
      <c r="D330" s="103">
        <f>SUM(D331:D338)</f>
        <v>273500</v>
      </c>
      <c r="E330" s="27"/>
      <c r="F330" s="103">
        <f>SUM(F331:F338)</f>
        <v>312620</v>
      </c>
      <c r="G330" s="103">
        <f>SUM(G331:G338)</f>
        <v>274221.46</v>
      </c>
      <c r="H330" s="132">
        <f>G330/F330</f>
        <v>0.8771718380142026</v>
      </c>
      <c r="I330" s="123">
        <f>G330/G$460</f>
        <v>0.008850616236286092</v>
      </c>
    </row>
    <row r="331" spans="1:9" ht="12.75">
      <c r="A331" s="134">
        <f>A330+1</f>
        <v>261</v>
      </c>
      <c r="B331" s="42" t="s">
        <v>124</v>
      </c>
      <c r="C331" s="7" t="s">
        <v>55</v>
      </c>
      <c r="D331" s="107">
        <v>148000</v>
      </c>
      <c r="E331" s="27"/>
      <c r="F331" s="107">
        <v>148000</v>
      </c>
      <c r="G331" s="107">
        <v>145534.34</v>
      </c>
      <c r="H331" s="132">
        <f>G331/F331</f>
        <v>0.9833401351351351</v>
      </c>
      <c r="I331" s="123">
        <f>G331/G$460</f>
        <v>0.004697183774534569</v>
      </c>
    </row>
    <row r="332" spans="1:9" ht="12.75">
      <c r="A332" s="134">
        <f>A331+1</f>
        <v>262</v>
      </c>
      <c r="B332" s="42" t="s">
        <v>131</v>
      </c>
      <c r="C332" s="7" t="s">
        <v>54</v>
      </c>
      <c r="D332" s="107"/>
      <c r="E332" s="27"/>
      <c r="F332" s="107"/>
      <c r="G332" s="107"/>
      <c r="H332" s="132"/>
      <c r="I332" s="123"/>
    </row>
    <row r="333" spans="1:9" ht="12.75">
      <c r="A333" s="134">
        <f>A332+1</f>
        <v>263</v>
      </c>
      <c r="B333" s="42"/>
      <c r="C333" s="43" t="s">
        <v>117</v>
      </c>
      <c r="D333" s="107"/>
      <c r="E333" s="27"/>
      <c r="F333" s="107"/>
      <c r="G333" s="107"/>
      <c r="H333" s="132"/>
      <c r="I333" s="123"/>
    </row>
    <row r="334" spans="1:9" ht="12.75">
      <c r="A334" s="134">
        <f>A333+1</f>
        <v>264</v>
      </c>
      <c r="B334" s="42"/>
      <c r="C334" s="7" t="s">
        <v>118</v>
      </c>
      <c r="D334" s="107"/>
      <c r="E334" s="27"/>
      <c r="F334" s="107"/>
      <c r="G334" s="107"/>
      <c r="H334" s="132"/>
      <c r="I334" s="123"/>
    </row>
    <row r="335" spans="1:9" ht="12.75">
      <c r="A335" s="134">
        <f>A334+1</f>
        <v>265</v>
      </c>
      <c r="B335" s="42"/>
      <c r="C335" s="7" t="s">
        <v>121</v>
      </c>
      <c r="D335" s="107">
        <v>1080</v>
      </c>
      <c r="E335" s="27"/>
      <c r="F335" s="107">
        <v>40200</v>
      </c>
      <c r="G335" s="107">
        <v>40200</v>
      </c>
      <c r="H335" s="132">
        <f aca="true" t="shared" si="7" ref="H335:H340">G335/F335</f>
        <v>1</v>
      </c>
      <c r="I335" s="123">
        <f>G335/G$460</f>
        <v>0.0012974723885530364</v>
      </c>
    </row>
    <row r="336" spans="1:9" ht="12.75">
      <c r="A336" s="134">
        <f>A335+1</f>
        <v>266</v>
      </c>
      <c r="B336" s="42" t="s">
        <v>134</v>
      </c>
      <c r="C336" s="7" t="s">
        <v>10</v>
      </c>
      <c r="D336" s="107">
        <v>123680</v>
      </c>
      <c r="E336" s="27"/>
      <c r="F336" s="107">
        <v>123680</v>
      </c>
      <c r="G336" s="107">
        <v>87759.36</v>
      </c>
      <c r="H336" s="132">
        <f t="shared" si="7"/>
        <v>0.7095679172056921</v>
      </c>
      <c r="I336" s="123">
        <f>G336/G$460</f>
        <v>0.002832471304405119</v>
      </c>
    </row>
    <row r="337" spans="1:9" ht="12.75">
      <c r="A337" s="134">
        <f>A336+1</f>
        <v>267</v>
      </c>
      <c r="B337" s="42" t="s">
        <v>135</v>
      </c>
      <c r="C337" s="7" t="s">
        <v>66</v>
      </c>
      <c r="D337" s="107">
        <v>600</v>
      </c>
      <c r="E337" s="27"/>
      <c r="F337" s="107">
        <v>600</v>
      </c>
      <c r="G337" s="107">
        <v>715.76</v>
      </c>
      <c r="H337" s="132">
        <f t="shared" si="7"/>
        <v>1.1929333333333334</v>
      </c>
      <c r="I337" s="123">
        <f>G337/G$460</f>
        <v>2.310146360275426E-05</v>
      </c>
    </row>
    <row r="338" spans="1:9" ht="12.75">
      <c r="A338" s="134">
        <f>A337+1</f>
        <v>268</v>
      </c>
      <c r="B338" s="42" t="s">
        <v>127</v>
      </c>
      <c r="C338" s="7" t="s">
        <v>51</v>
      </c>
      <c r="D338" s="107">
        <v>140</v>
      </c>
      <c r="E338" s="27"/>
      <c r="F338" s="107">
        <v>140</v>
      </c>
      <c r="G338" s="107">
        <v>12</v>
      </c>
      <c r="H338" s="132">
        <f t="shared" si="7"/>
        <v>0.08571428571428572</v>
      </c>
      <c r="I338" s="123">
        <f>G338/G$460</f>
        <v>3.8730519061284667E-07</v>
      </c>
    </row>
    <row r="339" spans="1:9" s="3" customFormat="1" ht="12.75">
      <c r="A339" s="134">
        <f>A338+1</f>
        <v>269</v>
      </c>
      <c r="B339" s="18">
        <v>80110</v>
      </c>
      <c r="C339" s="15" t="s">
        <v>15</v>
      </c>
      <c r="D339" s="106">
        <f>SUM(D340:D347)</f>
        <v>96100</v>
      </c>
      <c r="E339" s="21">
        <f>SUM(E344:E345)</f>
        <v>109300</v>
      </c>
      <c r="F339" s="106">
        <f>SUM(F340:F347)</f>
        <v>96470</v>
      </c>
      <c r="G339" s="106">
        <f>SUM(G340:G347)</f>
        <v>104291.95000000001</v>
      </c>
      <c r="H339" s="132">
        <f t="shared" si="7"/>
        <v>1.081081683424899</v>
      </c>
      <c r="I339" s="123">
        <f>G339/G$460</f>
        <v>0.003366067797844623</v>
      </c>
    </row>
    <row r="340" spans="1:9" s="51" customFormat="1" ht="12.75">
      <c r="A340" s="134">
        <f>A339+1</f>
        <v>270</v>
      </c>
      <c r="B340" s="45" t="s">
        <v>124</v>
      </c>
      <c r="C340" s="44" t="s">
        <v>55</v>
      </c>
      <c r="D340" s="108">
        <v>0</v>
      </c>
      <c r="E340" s="50"/>
      <c r="F340" s="108">
        <v>50</v>
      </c>
      <c r="G340" s="108">
        <v>104</v>
      </c>
      <c r="H340" s="132">
        <f t="shared" si="7"/>
        <v>2.08</v>
      </c>
      <c r="I340" s="123">
        <f>G340/G$460</f>
        <v>3.3566449853113378E-06</v>
      </c>
    </row>
    <row r="341" spans="1:9" ht="12.75">
      <c r="A341" s="134">
        <f>A340+1</f>
        <v>271</v>
      </c>
      <c r="B341" s="42" t="s">
        <v>131</v>
      </c>
      <c r="C341" s="7" t="s">
        <v>54</v>
      </c>
      <c r="D341" s="107"/>
      <c r="E341" s="27"/>
      <c r="F341" s="107"/>
      <c r="G341" s="107"/>
      <c r="H341" s="132"/>
      <c r="I341" s="123"/>
    </row>
    <row r="342" spans="1:9" ht="12.75">
      <c r="A342" s="134">
        <f>A341+1</f>
        <v>272</v>
      </c>
      <c r="B342" s="42"/>
      <c r="C342" s="43" t="s">
        <v>117</v>
      </c>
      <c r="D342" s="107"/>
      <c r="E342" s="27"/>
      <c r="F342" s="107"/>
      <c r="G342" s="107"/>
      <c r="H342" s="132"/>
      <c r="I342" s="123"/>
    </row>
    <row r="343" spans="1:9" ht="12.75">
      <c r="A343" s="134">
        <f>A342+1</f>
        <v>273</v>
      </c>
      <c r="B343" s="42"/>
      <c r="C343" s="7" t="s">
        <v>118</v>
      </c>
      <c r="D343" s="107"/>
      <c r="E343" s="27"/>
      <c r="F343" s="107"/>
      <c r="G343" s="107"/>
      <c r="H343" s="132"/>
      <c r="I343" s="123"/>
    </row>
    <row r="344" spans="1:9" ht="12.75">
      <c r="A344" s="134">
        <f>A343+1</f>
        <v>274</v>
      </c>
      <c r="B344" s="42"/>
      <c r="C344" s="7" t="s">
        <v>119</v>
      </c>
      <c r="D344" s="107">
        <v>11000</v>
      </c>
      <c r="E344" s="27">
        <v>9400</v>
      </c>
      <c r="F344" s="107">
        <v>11000</v>
      </c>
      <c r="G344" s="107">
        <v>9934.08</v>
      </c>
      <c r="H344" s="132">
        <f>G344/F344</f>
        <v>0.9030981818181818</v>
      </c>
      <c r="I344" s="123">
        <f>G344/G$460</f>
        <v>0.00032062672899693895</v>
      </c>
    </row>
    <row r="345" spans="1:9" ht="12.75">
      <c r="A345" s="134">
        <f>A344+1</f>
        <v>275</v>
      </c>
      <c r="B345" s="42" t="s">
        <v>134</v>
      </c>
      <c r="C345" s="7" t="s">
        <v>10</v>
      </c>
      <c r="D345" s="107">
        <v>85100</v>
      </c>
      <c r="E345" s="27">
        <v>99900</v>
      </c>
      <c r="F345" s="107">
        <v>85100</v>
      </c>
      <c r="G345" s="107">
        <v>92990.99</v>
      </c>
      <c r="H345" s="132">
        <f>G345/F345</f>
        <v>1.0927260869565218</v>
      </c>
      <c r="I345" s="123">
        <f>G345/G$460</f>
        <v>0.0030013244256022766</v>
      </c>
    </row>
    <row r="346" spans="1:9" ht="12.75">
      <c r="A346" s="134">
        <f>A345+1</f>
        <v>276</v>
      </c>
      <c r="B346" s="42" t="s">
        <v>135</v>
      </c>
      <c r="C346" s="7" t="s">
        <v>66</v>
      </c>
      <c r="D346" s="107">
        <v>0</v>
      </c>
      <c r="E346" s="27"/>
      <c r="F346" s="107">
        <v>150</v>
      </c>
      <c r="G346" s="107">
        <v>672.55</v>
      </c>
      <c r="H346" s="132">
        <f>G346/F346</f>
        <v>4.483666666666666</v>
      </c>
      <c r="I346" s="123">
        <f>G346/G$460</f>
        <v>2.1706842162222498E-05</v>
      </c>
    </row>
    <row r="347" spans="1:9" ht="12.75">
      <c r="A347" s="134">
        <f>A346+1</f>
        <v>277</v>
      </c>
      <c r="B347" s="42" t="s">
        <v>127</v>
      </c>
      <c r="C347" s="7" t="s">
        <v>51</v>
      </c>
      <c r="D347" s="107">
        <v>0</v>
      </c>
      <c r="E347" s="27"/>
      <c r="F347" s="107">
        <v>170</v>
      </c>
      <c r="G347" s="107">
        <v>590.33</v>
      </c>
      <c r="H347" s="132">
        <f>G347/F347</f>
        <v>3.472529411764706</v>
      </c>
      <c r="I347" s="123">
        <f>G347/G$460</f>
        <v>1.905315609787348E-05</v>
      </c>
    </row>
    <row r="348" spans="1:9" s="40" customFormat="1" ht="12.75">
      <c r="A348" s="134">
        <f>A347+1</f>
        <v>278</v>
      </c>
      <c r="B348" s="41">
        <v>80195</v>
      </c>
      <c r="C348" s="38" t="s">
        <v>7</v>
      </c>
      <c r="D348" s="103">
        <f>D349+D356+D364</f>
        <v>0</v>
      </c>
      <c r="E348" s="39"/>
      <c r="F348" s="103">
        <f>F349+F356+F364</f>
        <v>347687.75</v>
      </c>
      <c r="G348" s="103">
        <f>G349+G356+G364</f>
        <v>311222.07999999996</v>
      </c>
      <c r="H348" s="132">
        <f>G348/F348</f>
        <v>0.895119485802994</v>
      </c>
      <c r="I348" s="123">
        <f>G348/G$460</f>
        <v>0.010044827251443882</v>
      </c>
    </row>
    <row r="349" spans="1:9" s="40" customFormat="1" ht="12.75">
      <c r="A349" s="134">
        <f>A348+1</f>
        <v>279</v>
      </c>
      <c r="B349" s="19" t="s">
        <v>127</v>
      </c>
      <c r="C349" s="11" t="s">
        <v>51</v>
      </c>
      <c r="D349" s="109">
        <f>SUM(D352:D353)</f>
        <v>0</v>
      </c>
      <c r="E349" s="31"/>
      <c r="F349" s="109">
        <f>SUM(F352:F353)</f>
        <v>44505.75</v>
      </c>
      <c r="G349" s="109">
        <f>SUM(G352:G353)</f>
        <v>58490.59</v>
      </c>
      <c r="H349" s="150"/>
      <c r="I349" s="123">
        <f>G349/G$460</f>
        <v>0.0018878090924173217</v>
      </c>
    </row>
    <row r="350" spans="1:9" s="40" customFormat="1" ht="12.75">
      <c r="A350" s="134">
        <f>A349+1</f>
        <v>280</v>
      </c>
      <c r="B350" s="19"/>
      <c r="C350" s="151" t="s">
        <v>8</v>
      </c>
      <c r="D350" s="152"/>
      <c r="E350" s="153"/>
      <c r="F350" s="152"/>
      <c r="G350" s="152"/>
      <c r="H350" s="132"/>
      <c r="I350" s="123"/>
    </row>
    <row r="351" spans="1:9" s="40" customFormat="1" ht="12.75">
      <c r="A351" s="134">
        <f>A350+1</f>
        <v>281</v>
      </c>
      <c r="B351" s="19"/>
      <c r="C351" s="151" t="s">
        <v>248</v>
      </c>
      <c r="D351" s="152"/>
      <c r="E351" s="153"/>
      <c r="F351" s="152"/>
      <c r="G351" s="152"/>
      <c r="H351" s="132"/>
      <c r="I351" s="123"/>
    </row>
    <row r="352" spans="1:9" s="40" customFormat="1" ht="12.75">
      <c r="A352" s="134">
        <f>A351+1</f>
        <v>282</v>
      </c>
      <c r="B352" s="19"/>
      <c r="C352" s="151" t="s">
        <v>249</v>
      </c>
      <c r="D352" s="152">
        <v>0</v>
      </c>
      <c r="E352" s="153"/>
      <c r="F352" s="152">
        <v>16905.75</v>
      </c>
      <c r="G352" s="152">
        <v>16905.75</v>
      </c>
      <c r="H352" s="132">
        <f>G352/F352</f>
        <v>1</v>
      </c>
      <c r="I352" s="123">
        <f>G352/G$460</f>
        <v>0.000545640393850261</v>
      </c>
    </row>
    <row r="353" spans="1:9" s="40" customFormat="1" ht="12.75">
      <c r="A353" s="134">
        <f>A352+1</f>
        <v>283</v>
      </c>
      <c r="B353" s="19"/>
      <c r="C353" s="151" t="s">
        <v>250</v>
      </c>
      <c r="D353" s="152">
        <v>0</v>
      </c>
      <c r="E353" s="153"/>
      <c r="F353" s="152">
        <v>27600</v>
      </c>
      <c r="G353" s="152">
        <v>41584.84</v>
      </c>
      <c r="H353" s="132">
        <f>G353/F353</f>
        <v>1.5066971014492752</v>
      </c>
      <c r="I353" s="123">
        <f>G353/G$460</f>
        <v>0.0013421686985670607</v>
      </c>
    </row>
    <row r="354" spans="1:9" s="40" customFormat="1" ht="12.75">
      <c r="A354" s="134">
        <f>A353+1</f>
        <v>284</v>
      </c>
      <c r="B354" s="45">
        <v>2030</v>
      </c>
      <c r="C354" s="44" t="s">
        <v>74</v>
      </c>
      <c r="D354" s="103"/>
      <c r="E354" s="39"/>
      <c r="F354" s="103"/>
      <c r="G354" s="103"/>
      <c r="H354" s="132"/>
      <c r="I354" s="123"/>
    </row>
    <row r="355" spans="1:9" ht="12.75">
      <c r="A355" s="134">
        <f>A354+1</f>
        <v>285</v>
      </c>
      <c r="B355" s="45"/>
      <c r="C355" s="44" t="s">
        <v>153</v>
      </c>
      <c r="D355" s="107"/>
      <c r="E355" s="27"/>
      <c r="F355" s="107"/>
      <c r="G355" s="107"/>
      <c r="H355" s="132"/>
      <c r="I355" s="123"/>
    </row>
    <row r="356" spans="1:9" ht="12.75">
      <c r="A356" s="134">
        <f>A355+1</f>
        <v>286</v>
      </c>
      <c r="B356" s="45"/>
      <c r="C356" s="44" t="s">
        <v>79</v>
      </c>
      <c r="D356" s="107">
        <f>SUM(D358:D362)</f>
        <v>0</v>
      </c>
      <c r="E356" s="27"/>
      <c r="F356" s="107">
        <f>SUM(F358:F362)</f>
        <v>103182</v>
      </c>
      <c r="G356" s="107">
        <f>SUM(G358:G362)</f>
        <v>52731.49</v>
      </c>
      <c r="H356" s="132">
        <f>G356/F356</f>
        <v>0.5110531875714757</v>
      </c>
      <c r="I356" s="123">
        <f>G356/G$460</f>
        <v>0.0017019316488124513</v>
      </c>
    </row>
    <row r="357" spans="1:9" ht="12.75">
      <c r="A357" s="134">
        <f aca="true" t="shared" si="8" ref="A357:A381">A356+1</f>
        <v>287</v>
      </c>
      <c r="B357" s="45"/>
      <c r="C357" s="44" t="s">
        <v>8</v>
      </c>
      <c r="D357" s="107"/>
      <c r="E357" s="27"/>
      <c r="F357" s="107"/>
      <c r="G357" s="107"/>
      <c r="H357" s="132"/>
      <c r="I357" s="123"/>
    </row>
    <row r="358" spans="1:9" ht="12.75">
      <c r="A358" s="134">
        <f t="shared" si="8"/>
        <v>288</v>
      </c>
      <c r="B358" s="45"/>
      <c r="C358" s="44" t="s">
        <v>251</v>
      </c>
      <c r="D358" s="107">
        <v>0</v>
      </c>
      <c r="E358" s="27"/>
      <c r="F358" s="107">
        <v>120</v>
      </c>
      <c r="G358" s="107">
        <v>120</v>
      </c>
      <c r="H358" s="132">
        <f>G358/F358</f>
        <v>1</v>
      </c>
      <c r="I358" s="123">
        <f>G358/G$460</f>
        <v>3.873051906128466E-06</v>
      </c>
    </row>
    <row r="359" spans="1:9" ht="12.75">
      <c r="A359" s="134">
        <f t="shared" si="8"/>
        <v>289</v>
      </c>
      <c r="B359" s="45"/>
      <c r="C359" s="44" t="s">
        <v>281</v>
      </c>
      <c r="D359" s="107">
        <v>0</v>
      </c>
      <c r="E359" s="27"/>
      <c r="F359" s="107">
        <v>920</v>
      </c>
      <c r="G359" s="107">
        <v>916.29</v>
      </c>
      <c r="H359" s="132">
        <f>G359/F359</f>
        <v>0.9959673913043477</v>
      </c>
      <c r="I359" s="123">
        <f>G359/G$460</f>
        <v>2.9573656092220435E-05</v>
      </c>
    </row>
    <row r="360" spans="1:9" ht="12.75">
      <c r="A360" s="134">
        <f t="shared" si="8"/>
        <v>290</v>
      </c>
      <c r="B360" s="45"/>
      <c r="C360" s="44" t="s">
        <v>252</v>
      </c>
      <c r="D360" s="107"/>
      <c r="E360" s="27"/>
      <c r="F360" s="107"/>
      <c r="G360" s="107"/>
      <c r="H360" s="132"/>
      <c r="I360" s="123"/>
    </row>
    <row r="361" spans="1:9" ht="12.75">
      <c r="A361" s="134">
        <f t="shared" si="8"/>
        <v>291</v>
      </c>
      <c r="B361" s="45"/>
      <c r="C361" s="44" t="s">
        <v>253</v>
      </c>
      <c r="D361" s="107"/>
      <c r="E361" s="27"/>
      <c r="F361" s="107"/>
      <c r="G361" s="107"/>
      <c r="H361" s="132"/>
      <c r="I361" s="123"/>
    </row>
    <row r="362" spans="1:9" ht="12.75">
      <c r="A362" s="134">
        <f t="shared" si="8"/>
        <v>292</v>
      </c>
      <c r="B362" s="45"/>
      <c r="C362" s="44" t="s">
        <v>254</v>
      </c>
      <c r="D362" s="107">
        <v>0</v>
      </c>
      <c r="E362" s="27"/>
      <c r="F362" s="107">
        <v>102142</v>
      </c>
      <c r="G362" s="107">
        <v>51695.2</v>
      </c>
      <c r="H362" s="132">
        <f>G362/F362</f>
        <v>0.5061111002330089</v>
      </c>
      <c r="I362" s="123">
        <f>G362/G$460</f>
        <v>0.0016684849408141024</v>
      </c>
    </row>
    <row r="363" spans="1:9" ht="12.75">
      <c r="A363" s="134">
        <f t="shared" si="8"/>
        <v>293</v>
      </c>
      <c r="B363" s="45">
        <v>6290</v>
      </c>
      <c r="C363" s="44" t="s">
        <v>282</v>
      </c>
      <c r="D363" s="107"/>
      <c r="E363" s="27"/>
      <c r="F363" s="107"/>
      <c r="G363" s="107"/>
      <c r="H363" s="132"/>
      <c r="I363" s="123"/>
    </row>
    <row r="364" spans="1:9" ht="12.75">
      <c r="A364" s="134">
        <f t="shared" si="8"/>
        <v>294</v>
      </c>
      <c r="B364" s="45"/>
      <c r="C364" s="44" t="s">
        <v>283</v>
      </c>
      <c r="D364" s="107">
        <v>0</v>
      </c>
      <c r="E364" s="27"/>
      <c r="F364" s="107">
        <v>200000</v>
      </c>
      <c r="G364" s="107">
        <v>200000</v>
      </c>
      <c r="H364" s="132">
        <f>G364/F364</f>
        <v>1</v>
      </c>
      <c r="I364" s="123">
        <f>G364/G$460</f>
        <v>0.006455086510214111</v>
      </c>
    </row>
    <row r="365" spans="1:9" s="36" customFormat="1" ht="15">
      <c r="A365" s="134">
        <f t="shared" si="8"/>
        <v>295</v>
      </c>
      <c r="B365" s="37">
        <v>852</v>
      </c>
      <c r="C365" s="34" t="s">
        <v>125</v>
      </c>
      <c r="D365" s="98">
        <f>D369+D388+D394+D405+D412+D414+D403</f>
        <v>1723000</v>
      </c>
      <c r="E365" s="35"/>
      <c r="F365" s="98">
        <f>F369+F388+F394+F405+F412+F414+F403</f>
        <v>1740685</v>
      </c>
      <c r="G365" s="98">
        <f>G369+G388+G394+G405+G412+G414+G403</f>
        <v>1552649.3599999999</v>
      </c>
      <c r="H365" s="132">
        <f>G365/F365</f>
        <v>0.8919760668932057</v>
      </c>
      <c r="I365" s="123">
        <f>G365/G$460</f>
        <v>0.05011242969414286</v>
      </c>
    </row>
    <row r="366" spans="1:9" s="40" customFormat="1" ht="12.75">
      <c r="A366" s="134">
        <f t="shared" si="8"/>
        <v>296</v>
      </c>
      <c r="B366" s="41">
        <v>85212</v>
      </c>
      <c r="C366" s="38" t="s">
        <v>208</v>
      </c>
      <c r="D366" s="103"/>
      <c r="E366" s="39"/>
      <c r="F366" s="103"/>
      <c r="G366" s="103"/>
      <c r="H366" s="132"/>
      <c r="I366" s="123"/>
    </row>
    <row r="367" spans="1:9" s="40" customFormat="1" ht="12.75">
      <c r="A367" s="134">
        <f t="shared" si="8"/>
        <v>297</v>
      </c>
      <c r="B367" s="41"/>
      <c r="C367" s="38" t="s">
        <v>207</v>
      </c>
      <c r="D367" s="103"/>
      <c r="E367" s="39"/>
      <c r="F367" s="103"/>
      <c r="G367" s="103"/>
      <c r="H367" s="132"/>
      <c r="I367" s="123"/>
    </row>
    <row r="368" spans="1:9" s="40" customFormat="1" ht="12.75">
      <c r="A368" s="134">
        <f t="shared" si="8"/>
        <v>298</v>
      </c>
      <c r="B368" s="63"/>
      <c r="C368" s="38" t="s">
        <v>159</v>
      </c>
      <c r="D368" s="103"/>
      <c r="E368" s="39"/>
      <c r="F368" s="103"/>
      <c r="G368" s="103"/>
      <c r="H368" s="132"/>
      <c r="I368" s="123"/>
    </row>
    <row r="369" spans="1:9" s="40" customFormat="1" ht="12.75">
      <c r="A369" s="134">
        <f t="shared" si="8"/>
        <v>299</v>
      </c>
      <c r="B369" s="63"/>
      <c r="C369" s="38" t="s">
        <v>160</v>
      </c>
      <c r="D369" s="103">
        <f>D373+D377+D381</f>
        <v>1273000</v>
      </c>
      <c r="E369" s="39"/>
      <c r="F369" s="103">
        <f>F373+F377+F381</f>
        <v>1201200</v>
      </c>
      <c r="G369" s="103">
        <f>G373+G377+G381</f>
        <v>1051135.19</v>
      </c>
      <c r="H369" s="132">
        <f>G369/F369</f>
        <v>0.8750709207459207</v>
      </c>
      <c r="I369" s="123">
        <f>G369/G$460</f>
        <v>0.03392584292690173</v>
      </c>
    </row>
    <row r="370" spans="1:9" s="40" customFormat="1" ht="12.75">
      <c r="A370" s="134">
        <f t="shared" si="8"/>
        <v>300</v>
      </c>
      <c r="B370" s="45">
        <v>2010</v>
      </c>
      <c r="C370" s="7" t="s">
        <v>74</v>
      </c>
      <c r="D370" s="103"/>
      <c r="E370" s="39"/>
      <c r="F370" s="103"/>
      <c r="G370" s="103"/>
      <c r="H370" s="132"/>
      <c r="I370" s="123"/>
    </row>
    <row r="371" spans="1:9" s="40" customFormat="1" ht="12.75">
      <c r="A371" s="134">
        <f t="shared" si="8"/>
        <v>301</v>
      </c>
      <c r="B371" s="45"/>
      <c r="C371" s="7" t="s">
        <v>81</v>
      </c>
      <c r="D371" s="103"/>
      <c r="E371" s="39"/>
      <c r="F371" s="103"/>
      <c r="G371" s="103"/>
      <c r="H371" s="132"/>
      <c r="I371" s="123"/>
    </row>
    <row r="372" spans="1:9" s="40" customFormat="1" ht="12.75">
      <c r="A372" s="134">
        <f t="shared" si="8"/>
        <v>302</v>
      </c>
      <c r="B372" s="45"/>
      <c r="C372" s="7" t="s">
        <v>82</v>
      </c>
      <c r="D372" s="103"/>
      <c r="E372" s="39"/>
      <c r="F372" s="103"/>
      <c r="G372" s="103"/>
      <c r="H372" s="132"/>
      <c r="I372" s="123"/>
    </row>
    <row r="373" spans="1:9" s="40" customFormat="1" ht="12.75">
      <c r="A373" s="134">
        <f t="shared" si="8"/>
        <v>303</v>
      </c>
      <c r="B373" s="45"/>
      <c r="C373" s="7" t="s">
        <v>75</v>
      </c>
      <c r="D373" s="108">
        <v>1273000</v>
      </c>
      <c r="E373" s="39"/>
      <c r="F373" s="109">
        <v>1200000</v>
      </c>
      <c r="G373" s="109">
        <v>1048126.32</v>
      </c>
      <c r="H373" s="132">
        <f>G373/F373</f>
        <v>0.8734386</v>
      </c>
      <c r="I373" s="123">
        <f>G373/G$460</f>
        <v>0.03382873034616179</v>
      </c>
    </row>
    <row r="374" spans="1:9" s="40" customFormat="1" ht="12.75">
      <c r="A374" s="134">
        <f t="shared" si="8"/>
        <v>304</v>
      </c>
      <c r="B374" s="45">
        <v>2360</v>
      </c>
      <c r="C374" s="7" t="s">
        <v>255</v>
      </c>
      <c r="D374" s="108"/>
      <c r="E374" s="39"/>
      <c r="F374" s="109"/>
      <c r="G374" s="109"/>
      <c r="H374" s="132"/>
      <c r="I374" s="123"/>
    </row>
    <row r="375" spans="1:9" s="40" customFormat="1" ht="12.75">
      <c r="A375" s="134">
        <f t="shared" si="8"/>
        <v>305</v>
      </c>
      <c r="B375" s="45"/>
      <c r="C375" s="7" t="s">
        <v>256</v>
      </c>
      <c r="D375" s="108"/>
      <c r="E375" s="39"/>
      <c r="F375" s="109"/>
      <c r="G375" s="109"/>
      <c r="H375" s="132"/>
      <c r="I375" s="123"/>
    </row>
    <row r="376" spans="1:9" s="40" customFormat="1" ht="12.75">
      <c r="A376" s="134">
        <f t="shared" si="8"/>
        <v>306</v>
      </c>
      <c r="B376" s="45"/>
      <c r="C376" s="7" t="s">
        <v>187</v>
      </c>
      <c r="D376" s="108"/>
      <c r="E376" s="39"/>
      <c r="F376" s="109"/>
      <c r="G376" s="109"/>
      <c r="H376" s="132"/>
      <c r="I376" s="123"/>
    </row>
    <row r="377" spans="1:9" s="40" customFormat="1" ht="12.75">
      <c r="A377" s="134">
        <f t="shared" si="8"/>
        <v>307</v>
      </c>
      <c r="B377" s="45"/>
      <c r="C377" s="7" t="s">
        <v>257</v>
      </c>
      <c r="D377" s="108">
        <v>0</v>
      </c>
      <c r="E377" s="39"/>
      <c r="F377" s="109">
        <v>1200</v>
      </c>
      <c r="G377" s="109">
        <v>3008.87</v>
      </c>
      <c r="H377" s="132">
        <f>G377/F377</f>
        <v>2.5073916666666665</v>
      </c>
      <c r="I377" s="123">
        <f>G377/G$460</f>
        <v>9.711258073993966E-05</v>
      </c>
    </row>
    <row r="378" spans="1:9" s="40" customFormat="1" ht="12.75">
      <c r="A378" s="134">
        <f t="shared" si="8"/>
        <v>308</v>
      </c>
      <c r="B378" s="45">
        <v>6310</v>
      </c>
      <c r="C378" s="7" t="s">
        <v>74</v>
      </c>
      <c r="D378" s="108"/>
      <c r="E378" s="39"/>
      <c r="F378" s="103"/>
      <c r="G378" s="103"/>
      <c r="H378" s="132"/>
      <c r="I378" s="123"/>
    </row>
    <row r="379" spans="1:9" s="40" customFormat="1" ht="12.75">
      <c r="A379" s="134">
        <f t="shared" si="8"/>
        <v>309</v>
      </c>
      <c r="B379" s="45"/>
      <c r="C379" s="7" t="s">
        <v>161</v>
      </c>
      <c r="D379" s="108"/>
      <c r="E379" s="39"/>
      <c r="F379" s="103"/>
      <c r="G379" s="103"/>
      <c r="H379" s="132"/>
      <c r="I379" s="123"/>
    </row>
    <row r="380" spans="1:9" s="40" customFormat="1" ht="12.75">
      <c r="A380" s="134">
        <f t="shared" si="8"/>
        <v>310</v>
      </c>
      <c r="B380" s="45"/>
      <c r="C380" s="7" t="s">
        <v>162</v>
      </c>
      <c r="D380" s="108"/>
      <c r="E380" s="39"/>
      <c r="F380" s="103"/>
      <c r="G380" s="103"/>
      <c r="H380" s="132"/>
      <c r="I380" s="123"/>
    </row>
    <row r="381" spans="1:9" s="40" customFormat="1" ht="12.75">
      <c r="A381" s="134">
        <f t="shared" si="8"/>
        <v>311</v>
      </c>
      <c r="B381" s="45"/>
      <c r="C381" s="7" t="s">
        <v>163</v>
      </c>
      <c r="D381" s="108">
        <v>0</v>
      </c>
      <c r="E381" s="39"/>
      <c r="F381" s="109">
        <v>0</v>
      </c>
      <c r="G381" s="109">
        <v>0</v>
      </c>
      <c r="H381" s="132"/>
      <c r="I381" s="123">
        <f>G381/G$460</f>
        <v>0</v>
      </c>
    </row>
    <row r="382" spans="1:9" s="40" customFormat="1" ht="12.75">
      <c r="A382" s="134"/>
      <c r="B382" s="45"/>
      <c r="C382" s="7"/>
      <c r="D382" s="108"/>
      <c r="E382" s="39"/>
      <c r="F382" s="109"/>
      <c r="G382" s="109"/>
      <c r="H382" s="132"/>
      <c r="I382" s="123"/>
    </row>
    <row r="383" spans="1:9" s="40" customFormat="1" ht="12.75">
      <c r="A383" s="134"/>
      <c r="B383" s="45"/>
      <c r="C383" s="7"/>
      <c r="D383" s="108"/>
      <c r="E383" s="39"/>
      <c r="F383" s="109"/>
      <c r="G383" s="109"/>
      <c r="H383" s="132"/>
      <c r="I383" s="123"/>
    </row>
    <row r="384" spans="1:9" s="40" customFormat="1" ht="12.75">
      <c r="A384" s="134"/>
      <c r="B384" s="45"/>
      <c r="C384" s="7"/>
      <c r="D384" s="108"/>
      <c r="E384" s="39"/>
      <c r="F384" s="109"/>
      <c r="G384" s="109"/>
      <c r="H384" s="132"/>
      <c r="I384" s="123"/>
    </row>
    <row r="385" spans="1:9" s="40" customFormat="1" ht="12.75">
      <c r="A385" s="134"/>
      <c r="B385" s="45"/>
      <c r="C385" s="7"/>
      <c r="D385" s="108"/>
      <c r="E385" s="39"/>
      <c r="F385" s="109"/>
      <c r="G385" s="109"/>
      <c r="H385" s="132"/>
      <c r="I385" s="123"/>
    </row>
    <row r="386" spans="1:9" s="40" customFormat="1" ht="12.75">
      <c r="A386" s="134">
        <f>A381+1</f>
        <v>312</v>
      </c>
      <c r="B386" s="41">
        <v>85213</v>
      </c>
      <c r="C386" s="38" t="s">
        <v>106</v>
      </c>
      <c r="D386" s="103"/>
      <c r="E386" s="39"/>
      <c r="F386" s="103"/>
      <c r="G386" s="103"/>
      <c r="H386" s="132"/>
      <c r="I386" s="123"/>
    </row>
    <row r="387" spans="1:9" s="40" customFormat="1" ht="12.75">
      <c r="A387" s="134">
        <f aca="true" t="shared" si="9" ref="A387:A450">A386+1</f>
        <v>313</v>
      </c>
      <c r="B387" s="46"/>
      <c r="C387" s="53" t="s">
        <v>107</v>
      </c>
      <c r="D387" s="103"/>
      <c r="E387" s="39"/>
      <c r="F387" s="103"/>
      <c r="G387" s="103"/>
      <c r="H387" s="132"/>
      <c r="I387" s="123"/>
    </row>
    <row r="388" spans="1:9" s="40" customFormat="1" ht="12.75">
      <c r="A388" s="134">
        <f t="shared" si="9"/>
        <v>314</v>
      </c>
      <c r="B388" s="46"/>
      <c r="C388" s="38" t="s">
        <v>108</v>
      </c>
      <c r="D388" s="103">
        <f>D392</f>
        <v>12000</v>
      </c>
      <c r="E388" s="39"/>
      <c r="F388" s="103">
        <f>F392</f>
        <v>13000</v>
      </c>
      <c r="G388" s="103">
        <f>G392</f>
        <v>11893.93</v>
      </c>
      <c r="H388" s="132">
        <f>G388/F388</f>
        <v>0.9149176923076924</v>
      </c>
      <c r="I388" s="123">
        <f>G388/G$460</f>
        <v>0.0003838817354821546</v>
      </c>
    </row>
    <row r="389" spans="1:9" ht="12.75">
      <c r="A389" s="134">
        <f t="shared" si="9"/>
        <v>315</v>
      </c>
      <c r="B389" s="45">
        <v>2010</v>
      </c>
      <c r="C389" s="7" t="s">
        <v>74</v>
      </c>
      <c r="D389" s="103"/>
      <c r="E389" s="27"/>
      <c r="F389" s="107"/>
      <c r="G389" s="107"/>
      <c r="H389" s="132"/>
      <c r="I389" s="123"/>
    </row>
    <row r="390" spans="1:9" ht="12.75">
      <c r="A390" s="134">
        <f t="shared" si="9"/>
        <v>316</v>
      </c>
      <c r="B390" s="45"/>
      <c r="C390" s="7" t="s">
        <v>81</v>
      </c>
      <c r="D390" s="107"/>
      <c r="E390" s="27"/>
      <c r="F390" s="107"/>
      <c r="G390" s="107"/>
      <c r="H390" s="132"/>
      <c r="I390" s="123"/>
    </row>
    <row r="391" spans="1:9" ht="12.75">
      <c r="A391" s="134">
        <f t="shared" si="9"/>
        <v>317</v>
      </c>
      <c r="B391" s="45"/>
      <c r="C391" s="7" t="s">
        <v>82</v>
      </c>
      <c r="D391" s="107"/>
      <c r="E391" s="27"/>
      <c r="F391" s="107"/>
      <c r="G391" s="107"/>
      <c r="H391" s="132"/>
      <c r="I391" s="123"/>
    </row>
    <row r="392" spans="1:9" ht="12.75">
      <c r="A392" s="134">
        <f t="shared" si="9"/>
        <v>318</v>
      </c>
      <c r="B392" s="45"/>
      <c r="C392" s="7" t="s">
        <v>75</v>
      </c>
      <c r="D392" s="107">
        <v>12000</v>
      </c>
      <c r="E392" s="27"/>
      <c r="F392" s="107">
        <v>13000</v>
      </c>
      <c r="G392" s="107">
        <v>11893.93</v>
      </c>
      <c r="H392" s="132">
        <f>G392/F392</f>
        <v>0.9149176923076924</v>
      </c>
      <c r="I392" s="123">
        <f>G392/G$460</f>
        <v>0.0003838817354821546</v>
      </c>
    </row>
    <row r="393" spans="1:9" ht="12.75">
      <c r="A393" s="134">
        <f t="shared" si="9"/>
        <v>319</v>
      </c>
      <c r="B393" s="41">
        <v>85214</v>
      </c>
      <c r="C393" s="15" t="s">
        <v>36</v>
      </c>
      <c r="D393" s="107"/>
      <c r="E393" s="27"/>
      <c r="F393" s="107"/>
      <c r="G393" s="107"/>
      <c r="H393" s="132"/>
      <c r="I393" s="123"/>
    </row>
    <row r="394" spans="1:9" ht="12.75">
      <c r="A394" s="134">
        <f t="shared" si="9"/>
        <v>320</v>
      </c>
      <c r="B394" s="45"/>
      <c r="C394" s="15" t="s">
        <v>80</v>
      </c>
      <c r="D394" s="103">
        <f>D395+D399+D402</f>
        <v>254000</v>
      </c>
      <c r="E394" s="27"/>
      <c r="F394" s="103">
        <f>F395+F399+F402</f>
        <v>260265</v>
      </c>
      <c r="G394" s="103">
        <f>G395+G399+G402</f>
        <v>217969.81</v>
      </c>
      <c r="H394" s="132">
        <f>G394/F394</f>
        <v>0.8374918256392523</v>
      </c>
      <c r="I394" s="123">
        <f>G394/G$460</f>
        <v>0.007035069900824664</v>
      </c>
    </row>
    <row r="395" spans="1:9" ht="12.75">
      <c r="A395" s="134">
        <f t="shared" si="9"/>
        <v>321</v>
      </c>
      <c r="B395" s="45" t="s">
        <v>127</v>
      </c>
      <c r="C395" s="44" t="s">
        <v>51</v>
      </c>
      <c r="D395" s="108">
        <v>0</v>
      </c>
      <c r="E395" s="50"/>
      <c r="F395" s="108">
        <v>200</v>
      </c>
      <c r="G395" s="108">
        <v>272</v>
      </c>
      <c r="H395" s="132">
        <f>G395/F395</f>
        <v>1.36</v>
      </c>
      <c r="I395" s="123">
        <f>G395/G$460</f>
        <v>8.77891765389119E-06</v>
      </c>
    </row>
    <row r="396" spans="1:9" ht="12.75">
      <c r="A396" s="134">
        <f t="shared" si="9"/>
        <v>322</v>
      </c>
      <c r="B396" s="42">
        <v>2010</v>
      </c>
      <c r="C396" s="7" t="s">
        <v>74</v>
      </c>
      <c r="D396" s="107"/>
      <c r="E396" s="27"/>
      <c r="F396" s="107"/>
      <c r="G396" s="107"/>
      <c r="H396" s="132"/>
      <c r="I396" s="123"/>
    </row>
    <row r="397" spans="1:9" ht="12.75">
      <c r="A397" s="134">
        <f t="shared" si="9"/>
        <v>323</v>
      </c>
      <c r="B397" s="42"/>
      <c r="C397" s="7" t="s">
        <v>152</v>
      </c>
      <c r="D397" s="107"/>
      <c r="E397" s="27"/>
      <c r="F397" s="107"/>
      <c r="G397" s="107"/>
      <c r="H397" s="132"/>
      <c r="I397" s="123"/>
    </row>
    <row r="398" spans="1:9" ht="12.75">
      <c r="A398" s="134">
        <f t="shared" si="9"/>
        <v>324</v>
      </c>
      <c r="B398" s="42"/>
      <c r="C398" s="7" t="s">
        <v>82</v>
      </c>
      <c r="D398" s="107"/>
      <c r="E398" s="27"/>
      <c r="F398" s="107"/>
      <c r="G398" s="107"/>
      <c r="H398" s="132"/>
      <c r="I398" s="123"/>
    </row>
    <row r="399" spans="1:9" ht="12.75">
      <c r="A399" s="134">
        <f t="shared" si="9"/>
        <v>325</v>
      </c>
      <c r="B399" s="42"/>
      <c r="C399" s="7" t="s">
        <v>75</v>
      </c>
      <c r="D399" s="107">
        <v>117000</v>
      </c>
      <c r="E399" s="27"/>
      <c r="F399" s="107">
        <v>135065</v>
      </c>
      <c r="G399" s="107">
        <v>132266.33</v>
      </c>
      <c r="H399" s="132">
        <f>G399/F399</f>
        <v>0.9792790878465922</v>
      </c>
      <c r="I399" s="123">
        <f>G399/G$460</f>
        <v>0.004268953012692639</v>
      </c>
    </row>
    <row r="400" spans="1:9" ht="12.75">
      <c r="A400" s="134">
        <f t="shared" si="9"/>
        <v>326</v>
      </c>
      <c r="B400" s="45">
        <v>2030</v>
      </c>
      <c r="C400" s="44" t="s">
        <v>74</v>
      </c>
      <c r="D400" s="107"/>
      <c r="E400" s="27"/>
      <c r="F400" s="107"/>
      <c r="G400" s="107"/>
      <c r="H400" s="132"/>
      <c r="I400" s="123"/>
    </row>
    <row r="401" spans="1:9" ht="12.75">
      <c r="A401" s="134">
        <f t="shared" si="9"/>
        <v>327</v>
      </c>
      <c r="B401" s="45"/>
      <c r="C401" s="44" t="s">
        <v>153</v>
      </c>
      <c r="D401" s="107"/>
      <c r="E401" s="27"/>
      <c r="F401" s="107"/>
      <c r="G401" s="107"/>
      <c r="H401" s="132"/>
      <c r="I401" s="123"/>
    </row>
    <row r="402" spans="1:9" ht="12.75">
      <c r="A402" s="134">
        <f t="shared" si="9"/>
        <v>328</v>
      </c>
      <c r="B402" s="49"/>
      <c r="C402" s="44" t="s">
        <v>196</v>
      </c>
      <c r="D402" s="107">
        <v>137000</v>
      </c>
      <c r="E402" s="27"/>
      <c r="F402" s="107">
        <v>125000</v>
      </c>
      <c r="G402" s="107">
        <v>85431.48</v>
      </c>
      <c r="H402" s="132">
        <f>G402/F402</f>
        <v>0.6834518399999999</v>
      </c>
      <c r="I402" s="123">
        <f aca="true" t="shared" si="10" ref="I402:I407">G402/G$460</f>
        <v>0.002757337970478133</v>
      </c>
    </row>
    <row r="403" spans="1:9" ht="12.75">
      <c r="A403" s="134">
        <f>A402+1</f>
        <v>329</v>
      </c>
      <c r="B403" s="18">
        <v>85215</v>
      </c>
      <c r="C403" s="15" t="s">
        <v>258</v>
      </c>
      <c r="D403" s="107">
        <f>D404</f>
        <v>0</v>
      </c>
      <c r="E403" s="27"/>
      <c r="F403" s="107">
        <f>F404</f>
        <v>500</v>
      </c>
      <c r="G403" s="107">
        <f>G404</f>
        <v>554.55</v>
      </c>
      <c r="H403" s="132"/>
      <c r="I403" s="123">
        <f t="shared" si="10"/>
        <v>1.7898341121196174E-05</v>
      </c>
    </row>
    <row r="404" spans="1:9" ht="12.75">
      <c r="A404" s="134">
        <f>A403+1</f>
        <v>330</v>
      </c>
      <c r="B404" s="45" t="s">
        <v>127</v>
      </c>
      <c r="C404" s="44" t="s">
        <v>51</v>
      </c>
      <c r="D404" s="107">
        <v>0</v>
      </c>
      <c r="E404" s="27"/>
      <c r="F404" s="107">
        <v>500</v>
      </c>
      <c r="G404" s="107">
        <v>554.55</v>
      </c>
      <c r="H404" s="132"/>
      <c r="I404" s="123">
        <f t="shared" si="10"/>
        <v>1.7898341121196174E-05</v>
      </c>
    </row>
    <row r="405" spans="1:9" ht="12.75">
      <c r="A405" s="134">
        <f>A404+1</f>
        <v>331</v>
      </c>
      <c r="B405" s="14">
        <v>85219</v>
      </c>
      <c r="C405" s="15" t="s">
        <v>37</v>
      </c>
      <c r="D405" s="103">
        <f>SUM(D406:D410)</f>
        <v>104000</v>
      </c>
      <c r="E405" s="27"/>
      <c r="F405" s="103">
        <f>SUM(F406:F410)</f>
        <v>120620</v>
      </c>
      <c r="G405" s="103">
        <f>SUM(G406:G410)</f>
        <v>122030.72</v>
      </c>
      <c r="H405" s="132">
        <f>G405/F405</f>
        <v>1.011695572873487</v>
      </c>
      <c r="I405" s="123">
        <f t="shared" si="10"/>
        <v>0.003938594272518576</v>
      </c>
    </row>
    <row r="406" spans="1:9" ht="12.75">
      <c r="A406" s="134">
        <f t="shared" si="9"/>
        <v>332</v>
      </c>
      <c r="B406" s="19" t="s">
        <v>135</v>
      </c>
      <c r="C406" s="11" t="s">
        <v>66</v>
      </c>
      <c r="D406" s="109">
        <v>0</v>
      </c>
      <c r="E406" s="31"/>
      <c r="F406" s="109">
        <v>80</v>
      </c>
      <c r="G406" s="109">
        <v>304.32</v>
      </c>
      <c r="H406" s="132">
        <f>G406/F406</f>
        <v>3.804</v>
      </c>
      <c r="I406" s="123">
        <f t="shared" si="10"/>
        <v>9.82205963394179E-06</v>
      </c>
    </row>
    <row r="407" spans="1:9" ht="12.75">
      <c r="A407" s="134">
        <f t="shared" si="9"/>
        <v>333</v>
      </c>
      <c r="B407" s="42" t="s">
        <v>127</v>
      </c>
      <c r="C407" s="44" t="s">
        <v>51</v>
      </c>
      <c r="D407" s="107">
        <v>0</v>
      </c>
      <c r="E407" s="27"/>
      <c r="F407" s="107">
        <v>40</v>
      </c>
      <c r="G407" s="107">
        <v>1226.4</v>
      </c>
      <c r="H407" s="132">
        <f>G407/F407</f>
        <v>30.660000000000004</v>
      </c>
      <c r="I407" s="123">
        <f t="shared" si="10"/>
        <v>3.958259048063293E-05</v>
      </c>
    </row>
    <row r="408" spans="1:9" ht="12.75">
      <c r="A408" s="134">
        <f t="shared" si="9"/>
        <v>334</v>
      </c>
      <c r="B408" s="45">
        <v>2030</v>
      </c>
      <c r="C408" s="44" t="s">
        <v>74</v>
      </c>
      <c r="D408" s="107"/>
      <c r="E408" s="27"/>
      <c r="F408" s="107"/>
      <c r="G408" s="107"/>
      <c r="H408" s="132"/>
      <c r="I408" s="123"/>
    </row>
    <row r="409" spans="1:9" ht="12.75">
      <c r="A409" s="134">
        <f t="shared" si="9"/>
        <v>335</v>
      </c>
      <c r="B409" s="45"/>
      <c r="C409" s="44" t="s">
        <v>153</v>
      </c>
      <c r="D409" s="107"/>
      <c r="E409" s="27"/>
      <c r="F409" s="107"/>
      <c r="G409" s="107"/>
      <c r="H409" s="132"/>
      <c r="I409" s="123"/>
    </row>
    <row r="410" spans="1:9" ht="12.75">
      <c r="A410" s="134">
        <f t="shared" si="9"/>
        <v>336</v>
      </c>
      <c r="B410" s="49"/>
      <c r="C410" s="44" t="s">
        <v>79</v>
      </c>
      <c r="D410" s="107">
        <v>104000</v>
      </c>
      <c r="E410" s="27"/>
      <c r="F410" s="107">
        <v>120500</v>
      </c>
      <c r="G410" s="107">
        <v>120500</v>
      </c>
      <c r="H410" s="132">
        <f>G410/F410</f>
        <v>1</v>
      </c>
      <c r="I410" s="123">
        <f>G410/G$460</f>
        <v>0.0038891896224040015</v>
      </c>
    </row>
    <row r="411" spans="1:9" ht="12.75">
      <c r="A411" s="134">
        <f t="shared" si="9"/>
        <v>337</v>
      </c>
      <c r="B411" s="14">
        <v>85228</v>
      </c>
      <c r="C411" s="15" t="s">
        <v>34</v>
      </c>
      <c r="D411" s="107"/>
      <c r="E411" s="27"/>
      <c r="F411" s="107"/>
      <c r="G411" s="107"/>
      <c r="H411" s="132"/>
      <c r="I411" s="123"/>
    </row>
    <row r="412" spans="1:9" ht="12.75">
      <c r="A412" s="134">
        <f t="shared" si="9"/>
        <v>338</v>
      </c>
      <c r="B412" s="14"/>
      <c r="C412" s="15" t="s">
        <v>35</v>
      </c>
      <c r="D412" s="103">
        <f>D413</f>
        <v>10000</v>
      </c>
      <c r="E412" s="27"/>
      <c r="F412" s="103">
        <f>F413</f>
        <v>10000</v>
      </c>
      <c r="G412" s="103">
        <f>G413</f>
        <v>13461.41</v>
      </c>
      <c r="H412" s="132">
        <f>G412/F412</f>
        <v>1.346141</v>
      </c>
      <c r="I412" s="123">
        <f>G412/G$460</f>
        <v>0.00043447283049730665</v>
      </c>
    </row>
    <row r="413" spans="1:9" ht="12.75">
      <c r="A413" s="134">
        <f t="shared" si="9"/>
        <v>339</v>
      </c>
      <c r="B413" s="42" t="s">
        <v>134</v>
      </c>
      <c r="C413" s="7" t="s">
        <v>10</v>
      </c>
      <c r="D413" s="107">
        <v>10000</v>
      </c>
      <c r="E413" s="27"/>
      <c r="F413" s="107">
        <v>10000</v>
      </c>
      <c r="G413" s="107">
        <v>13461.41</v>
      </c>
      <c r="H413" s="132">
        <f>G413/F413</f>
        <v>1.346141</v>
      </c>
      <c r="I413" s="123">
        <f>G413/G$460</f>
        <v>0.00043447283049730665</v>
      </c>
    </row>
    <row r="414" spans="1:9" ht="12.75">
      <c r="A414" s="134">
        <f t="shared" si="9"/>
        <v>340</v>
      </c>
      <c r="B414" s="14">
        <v>85295</v>
      </c>
      <c r="C414" s="15" t="s">
        <v>7</v>
      </c>
      <c r="D414" s="103">
        <f>D415+D418+D421</f>
        <v>70000</v>
      </c>
      <c r="E414" s="27"/>
      <c r="F414" s="103">
        <f>F415+F418+F421</f>
        <v>135100</v>
      </c>
      <c r="G414" s="103">
        <f>G415+G418+G421</f>
        <v>135603.75</v>
      </c>
      <c r="H414" s="132">
        <f>G414/F414</f>
        <v>1.0037287194670614</v>
      </c>
      <c r="I414" s="123">
        <f>G414/G$460</f>
        <v>0.004376669686797233</v>
      </c>
    </row>
    <row r="415" spans="1:9" ht="12.75">
      <c r="A415" s="134">
        <f>A414+1</f>
        <v>341</v>
      </c>
      <c r="B415" s="19" t="s">
        <v>127</v>
      </c>
      <c r="C415" s="44" t="s">
        <v>51</v>
      </c>
      <c r="D415" s="109">
        <v>0</v>
      </c>
      <c r="E415" s="27"/>
      <c r="F415" s="107">
        <v>100</v>
      </c>
      <c r="G415" s="107">
        <v>603.75</v>
      </c>
      <c r="H415" s="132">
        <f>G415/F415</f>
        <v>6.0375</v>
      </c>
      <c r="I415" s="123">
        <f>G415/G$460</f>
        <v>1.9486292402708847E-05</v>
      </c>
    </row>
    <row r="416" spans="1:9" ht="12.75">
      <c r="A416" s="134"/>
      <c r="B416" s="19">
        <v>2020</v>
      </c>
      <c r="C416" s="44" t="s">
        <v>74</v>
      </c>
      <c r="D416" s="109"/>
      <c r="E416" s="27"/>
      <c r="F416" s="107"/>
      <c r="G416" s="107"/>
      <c r="H416" s="132"/>
      <c r="I416" s="123"/>
    </row>
    <row r="417" spans="1:9" ht="12.75">
      <c r="A417" s="134"/>
      <c r="B417" s="19"/>
      <c r="C417" s="44" t="s">
        <v>284</v>
      </c>
      <c r="D417" s="109"/>
      <c r="E417" s="27"/>
      <c r="F417" s="107"/>
      <c r="G417" s="107"/>
      <c r="H417" s="132"/>
      <c r="I417" s="123"/>
    </row>
    <row r="418" spans="1:9" ht="12.75">
      <c r="A418" s="134"/>
      <c r="B418" s="19"/>
      <c r="C418" s="44" t="s">
        <v>285</v>
      </c>
      <c r="D418" s="109">
        <v>0</v>
      </c>
      <c r="E418" s="27"/>
      <c r="F418" s="107">
        <v>15000</v>
      </c>
      <c r="G418" s="107">
        <v>15000</v>
      </c>
      <c r="H418" s="132">
        <f>G418/F418</f>
        <v>1</v>
      </c>
      <c r="I418" s="123">
        <f>G418/G$460</f>
        <v>0.0004841314882660583</v>
      </c>
    </row>
    <row r="419" spans="1:9" ht="12.75">
      <c r="A419" s="134">
        <f>A415+1</f>
        <v>342</v>
      </c>
      <c r="B419" s="45">
        <v>2030</v>
      </c>
      <c r="C419" s="44" t="s">
        <v>74</v>
      </c>
      <c r="D419" s="107"/>
      <c r="E419" s="27"/>
      <c r="F419" s="107"/>
      <c r="G419" s="107"/>
      <c r="H419" s="132"/>
      <c r="I419" s="123"/>
    </row>
    <row r="420" spans="1:9" ht="12.75">
      <c r="A420" s="134">
        <f t="shared" si="9"/>
        <v>343</v>
      </c>
      <c r="B420" s="45"/>
      <c r="C420" s="11" t="s">
        <v>153</v>
      </c>
      <c r="D420" s="107"/>
      <c r="E420" s="27"/>
      <c r="F420" s="107"/>
      <c r="G420" s="107"/>
      <c r="H420" s="132"/>
      <c r="I420" s="123"/>
    </row>
    <row r="421" spans="1:9" ht="12.75">
      <c r="A421" s="134">
        <f t="shared" si="9"/>
        <v>344</v>
      </c>
      <c r="B421" s="45"/>
      <c r="C421" s="44" t="s">
        <v>197</v>
      </c>
      <c r="D421" s="107">
        <v>70000</v>
      </c>
      <c r="E421" s="27"/>
      <c r="F421" s="107">
        <v>120000</v>
      </c>
      <c r="G421" s="107">
        <v>120000</v>
      </c>
      <c r="H421" s="132">
        <f>G421/F421</f>
        <v>1</v>
      </c>
      <c r="I421" s="123">
        <f>G421/G$460</f>
        <v>0.0038730519061284663</v>
      </c>
    </row>
    <row r="422" spans="1:9" s="36" customFormat="1" ht="15">
      <c r="A422" s="134">
        <f t="shared" si="9"/>
        <v>345</v>
      </c>
      <c r="B422" s="37">
        <v>854</v>
      </c>
      <c r="C422" s="34" t="s">
        <v>31</v>
      </c>
      <c r="D422" s="98"/>
      <c r="E422" s="35"/>
      <c r="F422" s="98"/>
      <c r="G422" s="98"/>
      <c r="H422" s="132"/>
      <c r="I422" s="123"/>
    </row>
    <row r="423" spans="1:9" s="36" customFormat="1" ht="15">
      <c r="A423" s="134">
        <f t="shared" si="9"/>
        <v>346</v>
      </c>
      <c r="B423" s="34"/>
      <c r="C423" s="34" t="s">
        <v>32</v>
      </c>
      <c r="D423" s="98">
        <f>D426+D442</f>
        <v>62500</v>
      </c>
      <c r="E423" s="35" t="e">
        <f>#REF!+E426+#REF!+#REF!</f>
        <v>#REF!</v>
      </c>
      <c r="F423" s="98">
        <f>F426+F442</f>
        <v>233315</v>
      </c>
      <c r="G423" s="98">
        <f>G426+G442</f>
        <v>221969.04</v>
      </c>
      <c r="H423" s="132">
        <f>G423/F423</f>
        <v>0.951370636264278</v>
      </c>
      <c r="I423" s="123">
        <f>G423/G$460</f>
        <v>0.007164146778945882</v>
      </c>
    </row>
    <row r="424" spans="1:9" s="3" customFormat="1" ht="12.75">
      <c r="A424" s="134">
        <f t="shared" si="9"/>
        <v>347</v>
      </c>
      <c r="B424" s="18">
        <v>85412</v>
      </c>
      <c r="C424" s="15" t="s">
        <v>33</v>
      </c>
      <c r="D424" s="106"/>
      <c r="E424" s="21"/>
      <c r="F424" s="106"/>
      <c r="G424" s="106"/>
      <c r="H424" s="132"/>
      <c r="I424" s="123"/>
    </row>
    <row r="425" spans="1:9" s="3" customFormat="1" ht="12.75">
      <c r="A425" s="134">
        <f t="shared" si="9"/>
        <v>348</v>
      </c>
      <c r="B425" s="18"/>
      <c r="C425" s="15" t="s">
        <v>112</v>
      </c>
      <c r="D425" s="106"/>
      <c r="E425" s="21"/>
      <c r="F425" s="106"/>
      <c r="G425" s="106"/>
      <c r="H425" s="132"/>
      <c r="I425" s="123"/>
    </row>
    <row r="426" spans="1:9" s="3" customFormat="1" ht="12.75">
      <c r="A426" s="134">
        <f t="shared" si="9"/>
        <v>349</v>
      </c>
      <c r="B426" s="18"/>
      <c r="C426" s="15" t="s">
        <v>126</v>
      </c>
      <c r="D426" s="106">
        <f>D430+D434</f>
        <v>62500</v>
      </c>
      <c r="E426" s="21">
        <f>E434</f>
        <v>120000</v>
      </c>
      <c r="F426" s="106">
        <f>F430+F434</f>
        <v>182025</v>
      </c>
      <c r="G426" s="106">
        <f>G430+G434</f>
        <v>179880.38</v>
      </c>
      <c r="H426" s="132">
        <f>G426/F426</f>
        <v>0.9882179920340612</v>
      </c>
      <c r="I426" s="123">
        <f>G426/G$460</f>
        <v>0.005805717071950941</v>
      </c>
    </row>
    <row r="427" spans="1:9" s="51" customFormat="1" ht="12.75">
      <c r="A427" s="134">
        <f t="shared" si="9"/>
        <v>350</v>
      </c>
      <c r="B427" s="45" t="s">
        <v>131</v>
      </c>
      <c r="C427" s="7" t="s">
        <v>54</v>
      </c>
      <c r="D427" s="108"/>
      <c r="E427" s="50"/>
      <c r="F427" s="108"/>
      <c r="G427" s="108"/>
      <c r="H427" s="132"/>
      <c r="I427" s="123"/>
    </row>
    <row r="428" spans="1:9" s="51" customFormat="1" ht="12.75">
      <c r="A428" s="134">
        <f t="shared" si="9"/>
        <v>351</v>
      </c>
      <c r="B428" s="52"/>
      <c r="C428" s="43" t="s">
        <v>117</v>
      </c>
      <c r="D428" s="108"/>
      <c r="E428" s="50"/>
      <c r="F428" s="108"/>
      <c r="G428" s="108"/>
      <c r="H428" s="132"/>
      <c r="I428" s="123"/>
    </row>
    <row r="429" spans="1:9" s="51" customFormat="1" ht="12.75">
      <c r="A429" s="134">
        <f t="shared" si="9"/>
        <v>352</v>
      </c>
      <c r="B429" s="52"/>
      <c r="C429" s="7" t="s">
        <v>118</v>
      </c>
      <c r="D429" s="108"/>
      <c r="E429" s="50"/>
      <c r="F429" s="108"/>
      <c r="G429" s="108"/>
      <c r="H429" s="132"/>
      <c r="I429" s="123"/>
    </row>
    <row r="430" spans="1:9" s="51" customFormat="1" ht="12.75">
      <c r="A430" s="134">
        <f t="shared" si="9"/>
        <v>353</v>
      </c>
      <c r="B430" s="52"/>
      <c r="C430" s="7" t="s">
        <v>119</v>
      </c>
      <c r="D430" s="108">
        <f>SUM(D432:D433)</f>
        <v>55000</v>
      </c>
      <c r="E430" s="50"/>
      <c r="F430" s="108">
        <f>SUM(F432:F433)</f>
        <v>158025</v>
      </c>
      <c r="G430" s="108">
        <f>SUM(G432:G433)</f>
        <v>157991.14</v>
      </c>
      <c r="H430" s="132">
        <f>G430/F430</f>
        <v>0.999785730105996</v>
      </c>
      <c r="I430" s="123">
        <f>G430/G$460</f>
        <v>0.0050992323827367455</v>
      </c>
    </row>
    <row r="431" spans="1:9" s="51" customFormat="1" ht="12.75">
      <c r="A431" s="134">
        <f t="shared" si="9"/>
        <v>354</v>
      </c>
      <c r="B431" s="52"/>
      <c r="C431" s="7" t="s">
        <v>8</v>
      </c>
      <c r="D431" s="108"/>
      <c r="E431" s="50"/>
      <c r="F431" s="108"/>
      <c r="G431" s="108"/>
      <c r="H431" s="132"/>
      <c r="I431" s="123"/>
    </row>
    <row r="432" spans="1:9" s="51" customFormat="1" ht="12.75">
      <c r="A432" s="134">
        <f t="shared" si="9"/>
        <v>355</v>
      </c>
      <c r="B432" s="52"/>
      <c r="C432" s="7" t="s">
        <v>77</v>
      </c>
      <c r="D432" s="108">
        <v>0</v>
      </c>
      <c r="E432" s="50"/>
      <c r="F432" s="108">
        <v>100025</v>
      </c>
      <c r="G432" s="108">
        <v>99991.14</v>
      </c>
      <c r="H432" s="132">
        <f>G432/F432</f>
        <v>0.9996614846288427</v>
      </c>
      <c r="I432" s="123">
        <f>G432/G$460</f>
        <v>0.003227257294774653</v>
      </c>
    </row>
    <row r="433" spans="1:9" s="51" customFormat="1" ht="12.75">
      <c r="A433" s="134">
        <f t="shared" si="9"/>
        <v>356</v>
      </c>
      <c r="B433" s="52"/>
      <c r="C433" s="44" t="s">
        <v>89</v>
      </c>
      <c r="D433" s="108">
        <v>55000</v>
      </c>
      <c r="E433" s="50"/>
      <c r="F433" s="108">
        <v>58000</v>
      </c>
      <c r="G433" s="108">
        <v>58000</v>
      </c>
      <c r="H433" s="132">
        <f>G433/F433</f>
        <v>1</v>
      </c>
      <c r="I433" s="123">
        <f>G433/G$460</f>
        <v>0.0018719750879620922</v>
      </c>
    </row>
    <row r="434" spans="1:9" ht="12.75">
      <c r="A434" s="134">
        <f t="shared" si="9"/>
        <v>357</v>
      </c>
      <c r="B434" s="42" t="s">
        <v>134</v>
      </c>
      <c r="C434" s="7" t="s">
        <v>10</v>
      </c>
      <c r="D434" s="107">
        <f>SUM(D436:D437)</f>
        <v>7500</v>
      </c>
      <c r="E434" s="27">
        <f>SUM(E436:E437)</f>
        <v>120000</v>
      </c>
      <c r="F434" s="107">
        <f>SUM(F436:F437)</f>
        <v>24000</v>
      </c>
      <c r="G434" s="107">
        <f>SUM(G436:G437)</f>
        <v>21889.24</v>
      </c>
      <c r="H434" s="132">
        <f>G434/F434</f>
        <v>0.9120516666666667</v>
      </c>
      <c r="I434" s="123">
        <f>G434/G$460</f>
        <v>0.0007064846892141957</v>
      </c>
    </row>
    <row r="435" spans="1:9" ht="12.75">
      <c r="A435" s="134">
        <f t="shared" si="9"/>
        <v>358</v>
      </c>
      <c r="B435" s="7"/>
      <c r="C435" s="7" t="s">
        <v>8</v>
      </c>
      <c r="D435" s="107"/>
      <c r="E435" s="27"/>
      <c r="F435" s="107"/>
      <c r="G435" s="107"/>
      <c r="H435" s="132"/>
      <c r="I435" s="123"/>
    </row>
    <row r="436" spans="1:9" ht="12.75">
      <c r="A436" s="134">
        <f t="shared" si="9"/>
        <v>359</v>
      </c>
      <c r="B436" s="7"/>
      <c r="C436" s="7" t="s">
        <v>78</v>
      </c>
      <c r="D436" s="107">
        <v>0</v>
      </c>
      <c r="E436" s="27">
        <v>120000</v>
      </c>
      <c r="F436" s="107">
        <v>16500</v>
      </c>
      <c r="G436" s="107">
        <v>15256.6</v>
      </c>
      <c r="H436" s="132">
        <f>G436/F436</f>
        <v>0.9246424242424243</v>
      </c>
      <c r="I436" s="123">
        <f>G436/G$460</f>
        <v>0.000492413364258663</v>
      </c>
    </row>
    <row r="437" spans="1:9" ht="12.75">
      <c r="A437" s="134">
        <f t="shared" si="9"/>
        <v>360</v>
      </c>
      <c r="B437" s="7"/>
      <c r="C437" s="7" t="s">
        <v>89</v>
      </c>
      <c r="D437" s="107">
        <v>7500</v>
      </c>
      <c r="E437" s="27">
        <v>0</v>
      </c>
      <c r="F437" s="107">
        <v>7500</v>
      </c>
      <c r="G437" s="107">
        <v>6632.64</v>
      </c>
      <c r="H437" s="132">
        <f>G437/F437</f>
        <v>0.884352</v>
      </c>
      <c r="I437" s="123">
        <f>G437/G$460</f>
        <v>0.00021407132495553262</v>
      </c>
    </row>
    <row r="438" spans="1:9" ht="12.75">
      <c r="A438" s="134"/>
      <c r="B438" s="7"/>
      <c r="C438" s="7"/>
      <c r="D438" s="107"/>
      <c r="E438" s="27"/>
      <c r="F438" s="107"/>
      <c r="G438" s="107"/>
      <c r="H438" s="132"/>
      <c r="I438" s="123"/>
    </row>
    <row r="439" spans="1:9" ht="12.75">
      <c r="A439" s="134"/>
      <c r="B439" s="7"/>
      <c r="C439" s="7"/>
      <c r="D439" s="107"/>
      <c r="E439" s="27"/>
      <c r="F439" s="107"/>
      <c r="G439" s="107"/>
      <c r="H439" s="132"/>
      <c r="I439" s="123"/>
    </row>
    <row r="440" spans="1:9" ht="12.75">
      <c r="A440" s="134"/>
      <c r="B440" s="7"/>
      <c r="C440" s="7"/>
      <c r="D440" s="107"/>
      <c r="E440" s="27"/>
      <c r="F440" s="107"/>
      <c r="G440" s="107"/>
      <c r="H440" s="132"/>
      <c r="I440" s="123"/>
    </row>
    <row r="441" spans="1:9" ht="12.75">
      <c r="A441" s="134"/>
      <c r="B441" s="7"/>
      <c r="C441" s="7"/>
      <c r="D441" s="107"/>
      <c r="E441" s="27"/>
      <c r="F441" s="107"/>
      <c r="G441" s="107"/>
      <c r="H441" s="132"/>
      <c r="I441" s="123"/>
    </row>
    <row r="442" spans="1:9" s="40" customFormat="1" ht="12.75">
      <c r="A442" s="134">
        <f>A437+1</f>
        <v>361</v>
      </c>
      <c r="B442" s="41">
        <v>85415</v>
      </c>
      <c r="C442" s="38" t="s">
        <v>198</v>
      </c>
      <c r="D442" s="103">
        <f>D445</f>
        <v>0</v>
      </c>
      <c r="E442" s="39"/>
      <c r="F442" s="103">
        <f>F445</f>
        <v>51290</v>
      </c>
      <c r="G442" s="103">
        <f>G445</f>
        <v>42088.66</v>
      </c>
      <c r="H442" s="132">
        <f>G442/F442</f>
        <v>0.8206016767401053</v>
      </c>
      <c r="I442" s="123">
        <f>G442/G$460</f>
        <v>0.0013584297069949413</v>
      </c>
    </row>
    <row r="443" spans="1:9" s="51" customFormat="1" ht="12.75">
      <c r="A443" s="134">
        <f t="shared" si="9"/>
        <v>362</v>
      </c>
      <c r="B443" s="45">
        <v>2030</v>
      </c>
      <c r="C443" s="44" t="s">
        <v>74</v>
      </c>
      <c r="D443" s="108"/>
      <c r="E443" s="50"/>
      <c r="F443" s="108"/>
      <c r="G443" s="108"/>
      <c r="H443" s="132"/>
      <c r="I443" s="123"/>
    </row>
    <row r="444" spans="1:9" s="51" customFormat="1" ht="12.75">
      <c r="A444" s="134">
        <f t="shared" si="9"/>
        <v>363</v>
      </c>
      <c r="B444" s="52"/>
      <c r="C444" s="44" t="s">
        <v>153</v>
      </c>
      <c r="D444" s="108"/>
      <c r="E444" s="50"/>
      <c r="F444" s="108"/>
      <c r="G444" s="108"/>
      <c r="H444" s="132"/>
      <c r="I444" s="123"/>
    </row>
    <row r="445" spans="1:9" s="51" customFormat="1" ht="12.75">
      <c r="A445" s="134">
        <f t="shared" si="9"/>
        <v>364</v>
      </c>
      <c r="B445" s="44"/>
      <c r="C445" s="44" t="s">
        <v>199</v>
      </c>
      <c r="D445" s="108">
        <v>0</v>
      </c>
      <c r="E445" s="50"/>
      <c r="F445" s="108">
        <v>51290</v>
      </c>
      <c r="G445" s="108">
        <v>42088.66</v>
      </c>
      <c r="H445" s="132">
        <f>G445/F445</f>
        <v>0.8206016767401053</v>
      </c>
      <c r="I445" s="123">
        <f>G445/G$460</f>
        <v>0.0013584297069949413</v>
      </c>
    </row>
    <row r="446" spans="1:9" s="4" customFormat="1" ht="15">
      <c r="A446" s="134">
        <f>A445+1</f>
        <v>365</v>
      </c>
      <c r="B446" s="12">
        <v>900</v>
      </c>
      <c r="C446" s="13" t="s">
        <v>3</v>
      </c>
      <c r="D446" s="102"/>
      <c r="E446" s="20"/>
      <c r="F446" s="102"/>
      <c r="G446" s="102"/>
      <c r="H446" s="132"/>
      <c r="I446" s="123"/>
    </row>
    <row r="447" spans="1:9" s="4" customFormat="1" ht="15">
      <c r="A447" s="134">
        <f t="shared" si="9"/>
        <v>366</v>
      </c>
      <c r="B447" s="12"/>
      <c r="C447" s="13" t="s">
        <v>29</v>
      </c>
      <c r="D447" s="102">
        <f>D448+D453+D451</f>
        <v>0</v>
      </c>
      <c r="E447" s="20" t="e">
        <f>#REF!+E448+#REF!</f>
        <v>#REF!</v>
      </c>
      <c r="F447" s="102">
        <f>F448+F453+F451</f>
        <v>101690</v>
      </c>
      <c r="G447" s="102">
        <f>G448+G453+G451</f>
        <v>107755.34999999999</v>
      </c>
      <c r="H447" s="132">
        <f>G447/F447</f>
        <v>1.0596454911987412</v>
      </c>
      <c r="I447" s="123">
        <f aca="true" t="shared" si="11" ref="I447:I455">G447/G$460</f>
        <v>0.003477850530942</v>
      </c>
    </row>
    <row r="448" spans="1:9" s="40" customFormat="1" ht="12.75">
      <c r="A448" s="134">
        <f t="shared" si="9"/>
        <v>367</v>
      </c>
      <c r="B448" s="41">
        <v>90017</v>
      </c>
      <c r="C448" s="38" t="s">
        <v>259</v>
      </c>
      <c r="D448" s="103">
        <f>D449</f>
        <v>0</v>
      </c>
      <c r="E448" s="39" t="e">
        <f>#REF!</f>
        <v>#REF!</v>
      </c>
      <c r="F448" s="103">
        <f>F449</f>
        <v>90</v>
      </c>
      <c r="G448" s="103">
        <f>G449</f>
        <v>91.26</v>
      </c>
      <c r="H448" s="132">
        <f>G448/F448</f>
        <v>1.014</v>
      </c>
      <c r="I448" s="123">
        <f t="shared" si="11"/>
        <v>2.945455974610699E-06</v>
      </c>
    </row>
    <row r="449" spans="1:9" s="40" customFormat="1" ht="12.75">
      <c r="A449" s="134">
        <f t="shared" si="9"/>
        <v>368</v>
      </c>
      <c r="B449" s="45" t="s">
        <v>127</v>
      </c>
      <c r="C449" s="7" t="s">
        <v>51</v>
      </c>
      <c r="D449" s="108">
        <v>0</v>
      </c>
      <c r="E449" s="50"/>
      <c r="F449" s="108">
        <v>90</v>
      </c>
      <c r="G449" s="108">
        <v>91.26</v>
      </c>
      <c r="H449" s="132">
        <f>G449/F449</f>
        <v>1.014</v>
      </c>
      <c r="I449" s="123">
        <f t="shared" si="11"/>
        <v>2.945455974610699E-06</v>
      </c>
    </row>
    <row r="450" spans="1:9" s="3" customFormat="1" ht="12.75">
      <c r="A450" s="134">
        <f t="shared" si="9"/>
        <v>369</v>
      </c>
      <c r="B450" s="164">
        <v>90020</v>
      </c>
      <c r="C450" s="23" t="s">
        <v>286</v>
      </c>
      <c r="D450" s="106"/>
      <c r="E450" s="21"/>
      <c r="F450" s="106"/>
      <c r="G450" s="106"/>
      <c r="H450" s="165"/>
      <c r="I450" s="166"/>
    </row>
    <row r="451" spans="1:9" s="3" customFormat="1" ht="12.75">
      <c r="A451" s="134">
        <f>A450+1</f>
        <v>370</v>
      </c>
      <c r="B451" s="164"/>
      <c r="C451" s="15" t="s">
        <v>287</v>
      </c>
      <c r="D451" s="106">
        <f>SUM(D452)</f>
        <v>0</v>
      </c>
      <c r="E451" s="21"/>
      <c r="F451" s="106">
        <f>SUM(F452)</f>
        <v>1600</v>
      </c>
      <c r="G451" s="106">
        <f>SUM(G452)</f>
        <v>3957.53</v>
      </c>
      <c r="H451" s="132">
        <f>G451/F451</f>
        <v>2.47345625</v>
      </c>
      <c r="I451" s="123">
        <f>G451/G$460</f>
        <v>0.00012773099258383825</v>
      </c>
    </row>
    <row r="452" spans="1:9" s="40" customFormat="1" ht="12.75">
      <c r="A452" s="134">
        <f>A451+1</f>
        <v>371</v>
      </c>
      <c r="B452" s="45" t="s">
        <v>260</v>
      </c>
      <c r="C452" s="7" t="s">
        <v>261</v>
      </c>
      <c r="D452" s="108">
        <v>0</v>
      </c>
      <c r="E452" s="50"/>
      <c r="F452" s="108">
        <v>1600</v>
      </c>
      <c r="G452" s="108">
        <v>3957.53</v>
      </c>
      <c r="H452" s="132">
        <f>G452/F452</f>
        <v>2.47345625</v>
      </c>
      <c r="I452" s="123">
        <f>G452/G$460</f>
        <v>0.00012773099258383825</v>
      </c>
    </row>
    <row r="453" spans="1:9" s="40" customFormat="1" ht="12.75">
      <c r="A453" s="134">
        <f>A452+1</f>
        <v>372</v>
      </c>
      <c r="B453" s="18">
        <v>90095</v>
      </c>
      <c r="C453" s="15" t="s">
        <v>7</v>
      </c>
      <c r="D453" s="106">
        <f>SUM(D454:D455)</f>
        <v>0</v>
      </c>
      <c r="E453" s="21"/>
      <c r="F453" s="106">
        <f>SUM(F454:F455)</f>
        <v>100000</v>
      </c>
      <c r="G453" s="106">
        <f>SUM(G454:G455)</f>
        <v>103706.56</v>
      </c>
      <c r="H453" s="132">
        <f>G453/F453</f>
        <v>1.0370656</v>
      </c>
      <c r="I453" s="123">
        <f t="shared" si="11"/>
        <v>0.0033471740823835514</v>
      </c>
    </row>
    <row r="454" spans="1:9" s="40" customFormat="1" ht="12.75">
      <c r="A454" s="134">
        <f>A453+1</f>
        <v>373</v>
      </c>
      <c r="B454" s="45" t="s">
        <v>260</v>
      </c>
      <c r="C454" s="7" t="s">
        <v>261</v>
      </c>
      <c r="D454" s="108">
        <v>0</v>
      </c>
      <c r="E454" s="50"/>
      <c r="F454" s="108">
        <v>0</v>
      </c>
      <c r="G454" s="108">
        <v>0</v>
      </c>
      <c r="H454" s="132"/>
      <c r="I454" s="123">
        <f t="shared" si="11"/>
        <v>0</v>
      </c>
    </row>
    <row r="455" spans="1:9" s="40" customFormat="1" ht="12.75">
      <c r="A455" s="134">
        <f>A454+1</f>
        <v>374</v>
      </c>
      <c r="B455" s="45" t="s">
        <v>127</v>
      </c>
      <c r="C455" s="7" t="s">
        <v>262</v>
      </c>
      <c r="D455" s="108">
        <v>0</v>
      </c>
      <c r="E455" s="50"/>
      <c r="F455" s="108">
        <v>100000</v>
      </c>
      <c r="G455" s="108">
        <v>103706.56</v>
      </c>
      <c r="H455" s="132">
        <f>G455/F455</f>
        <v>1.0370656</v>
      </c>
      <c r="I455" s="123">
        <f t="shared" si="11"/>
        <v>0.0033471740823835514</v>
      </c>
    </row>
    <row r="456" spans="1:9" s="72" customFormat="1" ht="15">
      <c r="A456" s="134">
        <f aca="true" t="shared" si="12" ref="A454:A460">A455+1</f>
        <v>375</v>
      </c>
      <c r="B456" s="37">
        <v>921</v>
      </c>
      <c r="C456" s="37" t="s">
        <v>165</v>
      </c>
      <c r="D456" s="110"/>
      <c r="E456" s="71"/>
      <c r="F456" s="110"/>
      <c r="G456" s="110"/>
      <c r="H456" s="132"/>
      <c r="I456" s="123"/>
    </row>
    <row r="457" spans="1:9" s="72" customFormat="1" ht="15">
      <c r="A457" s="134">
        <f t="shared" si="12"/>
        <v>376</v>
      </c>
      <c r="B457" s="37"/>
      <c r="C457" s="37" t="s">
        <v>164</v>
      </c>
      <c r="D457" s="111">
        <f>D458</f>
        <v>0</v>
      </c>
      <c r="E457" s="71"/>
      <c r="F457" s="111">
        <f>F458</f>
        <v>0</v>
      </c>
      <c r="G457" s="111">
        <f>G458</f>
        <v>0</v>
      </c>
      <c r="H457" s="132"/>
      <c r="I457" s="123">
        <f>G457/G$460</f>
        <v>0</v>
      </c>
    </row>
    <row r="458" spans="1:9" s="77" customFormat="1" ht="12.75">
      <c r="A458" s="134">
        <f t="shared" si="12"/>
        <v>377</v>
      </c>
      <c r="B458" s="63">
        <v>92109</v>
      </c>
      <c r="C458" s="63" t="s">
        <v>226</v>
      </c>
      <c r="D458" s="112">
        <f>D459</f>
        <v>0</v>
      </c>
      <c r="E458" s="76"/>
      <c r="F458" s="112">
        <f>F459</f>
        <v>0</v>
      </c>
      <c r="G458" s="112">
        <f>G459</f>
        <v>0</v>
      </c>
      <c r="H458" s="132"/>
      <c r="I458" s="123">
        <f>G458/G$460</f>
        <v>0</v>
      </c>
    </row>
    <row r="459" spans="1:9" s="78" customFormat="1" ht="12.75">
      <c r="A459" s="134">
        <f t="shared" si="12"/>
        <v>378</v>
      </c>
      <c r="B459" s="135">
        <v>2020</v>
      </c>
      <c r="C459" s="136" t="s">
        <v>181</v>
      </c>
      <c r="D459" s="137">
        <v>0</v>
      </c>
      <c r="E459" s="138"/>
      <c r="F459" s="137">
        <v>0</v>
      </c>
      <c r="G459" s="137">
        <v>0</v>
      </c>
      <c r="H459" s="132"/>
      <c r="I459" s="123">
        <f>G459/G$460</f>
        <v>0</v>
      </c>
    </row>
    <row r="460" spans="1:9" s="6" customFormat="1" ht="12.75">
      <c r="A460" s="139">
        <f t="shared" si="12"/>
        <v>379</v>
      </c>
      <c r="B460" s="84"/>
      <c r="C460" s="5" t="s">
        <v>5</v>
      </c>
      <c r="D460" s="114">
        <f>D457+D447+D423+D365+D301+D266+D206+D199+D192+D174+D142+D127+D80+D75+D61+D58</f>
        <v>27772994</v>
      </c>
      <c r="E460" s="115" t="e">
        <f>#REF!+E447+E423+#REF!+E301+E266+E206+E199+E174+E142+#REF!+E80+E75+E61+#REF!</f>
        <v>#REF!</v>
      </c>
      <c r="F460" s="114">
        <f>F457+F447+F423+F365+F301+F266+F206+F199+F192+F174+F142+F127+F80+F75+F61+F58</f>
        <v>30461240.34</v>
      </c>
      <c r="G460" s="114">
        <f>G457+G447+G423+G365+G301+G266+G206+G199+G192+G174+G142+G127+G80+G75+G61+G58</f>
        <v>30983318.3</v>
      </c>
      <c r="H460" s="155">
        <f>G460/F460</f>
        <v>1.017139090666457</v>
      </c>
      <c r="I460" s="125">
        <f>D460/D$460</f>
        <v>1</v>
      </c>
    </row>
  </sheetData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2007-07-27T12:31:05Z</cp:lastPrinted>
  <dcterms:created xsi:type="dcterms:W3CDTF">2000-09-26T13:15:05Z</dcterms:created>
  <dcterms:modified xsi:type="dcterms:W3CDTF">2008-03-14T07:19:35Z</dcterms:modified>
  <cp:category/>
  <cp:version/>
  <cp:contentType/>
  <cp:contentStatus/>
</cp:coreProperties>
</file>