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<sst xmlns="http://schemas.openxmlformats.org/spreadsheetml/2006/main" count="180" uniqueCount="103">
  <si>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</si>
  <si>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</si>
  <si>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</si>
  <si>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</si>
  <si>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</si>
  <si>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</si>
  <si>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</si>
  <si>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</si>
  <si>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</si>
  <si>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Pozostała działalność</t>
  </si>
  <si>
    <t>Drogi publiczne gminne</t>
  </si>
  <si>
    <t>Ochotnicze straże pożarne</t>
  </si>
  <si>
    <t>Opracowania geodezyjne i kartograf.</t>
  </si>
  <si>
    <t>Gospodarka gruntami i nieruchom.</t>
  </si>
  <si>
    <t>Szkoły podstawowe</t>
  </si>
  <si>
    <t>Gimnazja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</si>
  <si>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</si>
  <si>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</si>
  <si>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</si>
  <si>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</si>
  <si>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</si>
  <si>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</si>
  <si>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Komendy powiatowe Policji</t>
  </si>
  <si>
    <t>Rezerwy ogólne i celowe</t>
  </si>
  <si>
    <t>O10</t>
  </si>
  <si>
    <t>O1095</t>
  </si>
  <si>
    <t>Plany zagospodarowania przestrzennego</t>
  </si>
  <si>
    <t>Rady gmin</t>
  </si>
  <si>
    <t>Urzędy gmin</t>
  </si>
  <si>
    <t>Obrona  cywilna</t>
  </si>
  <si>
    <t>Straż Miejska</t>
  </si>
  <si>
    <t>Zasiłki i pomoc w naturze oraz składki....</t>
  </si>
  <si>
    <t>Ośrodki pomocy społecznej</t>
  </si>
  <si>
    <t>Usługi opiekuńcze i spec.usł.opiek.</t>
  </si>
  <si>
    <t>Świetlice szkolne</t>
  </si>
  <si>
    <t>Oczyszczanie miast i wsi</t>
  </si>
  <si>
    <t>Utrzymanie zieleni w miastach i gminach</t>
  </si>
  <si>
    <t>Oświetlenie ulic,placów i dróg</t>
  </si>
  <si>
    <t>Domy i ośr.kultury,świetlice i kluby</t>
  </si>
  <si>
    <t>O1030</t>
  </si>
  <si>
    <t>Izby Rolnicze</t>
  </si>
  <si>
    <t>Cmentarze</t>
  </si>
  <si>
    <t xml:space="preserve">Przedszkola </t>
  </si>
  <si>
    <t>Dokształcanie i doskonalenie nauczycieli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</si>
  <si>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</si>
  <si>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</si>
  <si>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</si>
  <si>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</si>
  <si>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</si>
  <si>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</si>
  <si>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</si>
  <si>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</si>
  <si>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</si>
  <si>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</si>
  <si>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</si>
  <si>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</si>
  <si>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(ogółem)</t>
  </si>
  <si>
    <t>ROLNICTWO  I  ŁOWIECTWO</t>
  </si>
  <si>
    <t>TRANSPORT  I ŁĄCZNOŚĆ</t>
  </si>
  <si>
    <t xml:space="preserve">TURYSTYKA  </t>
  </si>
  <si>
    <t>GOSPODARKA  MIESZKANIOWA</t>
  </si>
  <si>
    <t>DZIAŁALNOŚĆ  USŁUGOWA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</si>
  <si>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</si>
  <si>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</si>
  <si>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</si>
  <si>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</si>
  <si>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 xml:space="preserve">BEZPIECZEŃSTWO PUBLICZNE </t>
  </si>
  <si>
    <t xml:space="preserve"> </t>
  </si>
  <si>
    <t>I OCHRONA PRZECIWPOŻAROWA</t>
  </si>
  <si>
    <t>OBSŁUGA DŁUGU PUBLICZNEGO</t>
  </si>
  <si>
    <t>Obsługa pap.wart.kredyt.i pożyczek jst</t>
  </si>
  <si>
    <t xml:space="preserve">RÓŻNE  ROZLICZENIA </t>
  </si>
  <si>
    <t>OŚWIATA I WYCHOWANIE</t>
  </si>
  <si>
    <t>OCHRONA  ZDROWIA</t>
  </si>
  <si>
    <t>Składki na ubezpieczenie zdrowotne.........</t>
  </si>
  <si>
    <t>EDUKACYJNA OPIEKA WYCHOWAW.</t>
  </si>
  <si>
    <t xml:space="preserve">GOSPODARKA KOMUNALNA </t>
  </si>
  <si>
    <t>I OCHRONA ŚRODOWISKA</t>
  </si>
  <si>
    <t>NARODOWEGO</t>
  </si>
  <si>
    <t>KULTURA  FIZYCZNA  I  SPORT</t>
  </si>
  <si>
    <t>Razem:</t>
  </si>
  <si>
    <t>KULTURA I OCHRONA DZIEDZICTWA</t>
  </si>
  <si>
    <t>POMOC SPOŁECZNA</t>
  </si>
  <si>
    <t>Zakłady gospodarki komunalnej</t>
  </si>
  <si>
    <t>Urzędy naczel. organ.władzy państwowej,</t>
  </si>
  <si>
    <t xml:space="preserve">kontroli i ochrony prawa </t>
  </si>
  <si>
    <t>Wykonanie wydatków  bieżących</t>
  </si>
  <si>
    <t>wydatków</t>
  </si>
  <si>
    <t>majątkowych</t>
  </si>
  <si>
    <t>Kolonie i obozy oraz inne formy .......</t>
  </si>
  <si>
    <t>Załącznik Nr 3</t>
  </si>
  <si>
    <t>Burmistrza Międzyzdrojów</t>
  </si>
  <si>
    <t>Drogi publiczne powiatowe</t>
  </si>
  <si>
    <t>Oddziały przedszkolne w szkołach podst.</t>
  </si>
  <si>
    <t>Pomoc materialna dla uczniów</t>
  </si>
  <si>
    <t>Świadczenia rodzinne,zal.alimentac....</t>
  </si>
  <si>
    <t>Zwalczanie narkomanii</t>
  </si>
  <si>
    <t>Różne rozliczenia finansowe</t>
  </si>
  <si>
    <t>Ochrona zabytków i opieka nad zabytkami</t>
  </si>
  <si>
    <t>za  2007 r.</t>
  </si>
  <si>
    <t>do Zarządzenia Nr 40/FIN/08</t>
  </si>
  <si>
    <t>z dnia 12 marca 2008r.</t>
  </si>
  <si>
    <t>Wybory do Sejmu i Senatu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</si>
</sst>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4" xfId="0" applyNumberFormat="1" applyBorder="1" applyAlignment="1">
      <alignment/>
    </xf>
    <xf numFmtId="0" fontId="4" fillId="0" borderId="2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3.375" style="0" customWidth="1"/>
    <col min="4" max="4" width="13.625" style="4" customWidth="1"/>
    <col min="5" max="5" width="12.875" style="4" customWidth="1"/>
    <col min="6" max="7" width="11.375" style="4" customWidth="1"/>
    <col min="8" max="8" width="10.375" style="4" customWidth="1"/>
    <col min="9" max="9" width="11.125" style="4" customWidth="1"/>
    <col min="10" max="10" width="14.625" style="4" customWidth="1"/>
  </cols>
  <sheetData>
    <row r="1" ht="12.75">
      <c r="G1" s="4" t="s">
        <v>90</v>
      </c>
    </row>
    <row r="2" ht="12.75">
      <c r="G2" s="4" t="s">
        <v>100</v>
      </c>
    </row>
    <row r="3" ht="12.75">
      <c r="G3" s="4" t="s">
        <v>91</v>
      </c>
    </row>
    <row r="4" ht="12.75">
      <c r="G4" s="4" t="s">
        <v>101</v>
      </c>
    </row>
    <row r="5" spans="1:10" s="37" customFormat="1" ht="12.75">
      <c r="A5" s="36"/>
      <c r="B5" s="36"/>
      <c r="C5" s="103" t="s">
        <v>55</v>
      </c>
      <c r="D5" s="103"/>
      <c r="E5" s="103"/>
      <c r="F5" s="103"/>
      <c r="G5" s="103"/>
      <c r="H5" s="38"/>
      <c r="I5" s="38"/>
      <c r="J5" s="38"/>
    </row>
    <row r="6" spans="1:10" s="37" customFormat="1" ht="12.75">
      <c r="A6" s="36"/>
      <c r="B6" s="36"/>
      <c r="C6" s="103" t="s">
        <v>56</v>
      </c>
      <c r="D6" s="103"/>
      <c r="E6" s="103"/>
      <c r="F6" s="103"/>
      <c r="G6" s="38"/>
      <c r="H6" s="38"/>
      <c r="I6" s="38"/>
      <c r="J6" s="38"/>
    </row>
    <row r="7" spans="1:10" s="37" customFormat="1" ht="12.75">
      <c r="A7" s="36"/>
      <c r="B7" s="36"/>
      <c r="C7" s="103" t="s">
        <v>99</v>
      </c>
      <c r="D7" s="103"/>
      <c r="E7" s="103"/>
      <c r="F7" s="103"/>
      <c r="G7" s="38"/>
      <c r="H7" s="38"/>
      <c r="I7" s="38"/>
      <c r="J7" s="38"/>
    </row>
    <row r="8" spans="1:10" ht="12.75">
      <c r="A8" s="13"/>
      <c r="B8" s="13"/>
      <c r="C8" s="1"/>
      <c r="D8" s="5"/>
      <c r="E8" s="5"/>
      <c r="F8" s="5"/>
      <c r="G8" s="5"/>
      <c r="H8" s="5"/>
      <c r="I8" s="5"/>
      <c r="J8" s="5"/>
    </row>
    <row r="9" spans="1:10" ht="12.75">
      <c r="A9" s="14"/>
      <c r="B9" s="14"/>
      <c r="C9" s="14"/>
      <c r="D9" s="27"/>
      <c r="E9" s="100" t="s">
        <v>86</v>
      </c>
      <c r="F9" s="101"/>
      <c r="G9" s="101"/>
      <c r="H9" s="101"/>
      <c r="I9" s="102"/>
      <c r="J9" s="31"/>
    </row>
    <row r="10" spans="1:10" ht="12.75">
      <c r="A10" s="14"/>
      <c r="B10" s="14"/>
      <c r="C10" s="14" t="s">
        <v>44</v>
      </c>
      <c r="D10" s="27" t="s">
        <v>46</v>
      </c>
      <c r="E10" s="30"/>
      <c r="F10" s="28" t="s">
        <v>48</v>
      </c>
      <c r="G10" s="26"/>
      <c r="H10" s="26"/>
      <c r="I10" s="33"/>
      <c r="J10" s="25" t="s">
        <v>87</v>
      </c>
    </row>
    <row r="11" spans="1:10" ht="12.75">
      <c r="A11" s="14" t="s">
        <v>3</v>
      </c>
      <c r="B11" s="14" t="s">
        <v>4</v>
      </c>
      <c r="C11" s="14" t="s">
        <v>45</v>
      </c>
      <c r="D11" s="25" t="s">
        <v>47</v>
      </c>
      <c r="E11" s="32" t="s">
        <v>49</v>
      </c>
      <c r="F11" s="8" t="s">
        <v>5</v>
      </c>
      <c r="G11" s="6"/>
      <c r="H11" s="34" t="s">
        <v>1</v>
      </c>
      <c r="I11" s="16" t="s">
        <v>7</v>
      </c>
      <c r="J11" s="25" t="s">
        <v>88</v>
      </c>
    </row>
    <row r="12" spans="1:10" ht="12.75">
      <c r="A12" s="14"/>
      <c r="B12" s="14"/>
      <c r="C12" s="14"/>
      <c r="D12" s="25"/>
      <c r="E12" s="6"/>
      <c r="F12" s="8" t="s">
        <v>50</v>
      </c>
      <c r="G12" s="34" t="s">
        <v>6</v>
      </c>
      <c r="H12" s="34" t="s">
        <v>52</v>
      </c>
      <c r="I12" s="16" t="s">
        <v>53</v>
      </c>
      <c r="J12" s="7"/>
    </row>
    <row r="13" spans="1:10" ht="12.75">
      <c r="A13" s="15"/>
      <c r="B13" s="15"/>
      <c r="C13" s="3"/>
      <c r="D13" s="9"/>
      <c r="E13" s="10"/>
      <c r="F13" s="45" t="s">
        <v>51</v>
      </c>
      <c r="G13" s="10"/>
      <c r="H13" s="35" t="s">
        <v>8</v>
      </c>
      <c r="I13" s="17" t="s">
        <v>54</v>
      </c>
      <c r="J13" s="11"/>
    </row>
    <row r="14" spans="1:10" s="24" customFormat="1" ht="12.75">
      <c r="A14" s="62">
        <v>1</v>
      </c>
      <c r="B14" s="63">
        <v>2</v>
      </c>
      <c r="C14" s="62">
        <v>3</v>
      </c>
      <c r="D14" s="64">
        <v>4</v>
      </c>
      <c r="E14" s="65">
        <v>5</v>
      </c>
      <c r="F14" s="64">
        <v>6</v>
      </c>
      <c r="G14" s="65">
        <v>7</v>
      </c>
      <c r="H14" s="64">
        <v>8</v>
      </c>
      <c r="I14" s="65">
        <v>9</v>
      </c>
      <c r="J14" s="65">
        <v>10</v>
      </c>
    </row>
    <row r="15" spans="1:10" s="37" customFormat="1" ht="12.75">
      <c r="A15" s="39" t="s">
        <v>24</v>
      </c>
      <c r="B15" s="40"/>
      <c r="C15" s="41" t="s">
        <v>57</v>
      </c>
      <c r="D15" s="72">
        <f>SUM(D16:D17)</f>
        <v>169800</v>
      </c>
      <c r="E15" s="73">
        <f aca="true" t="shared" si="0" ref="E15:J15">SUM(E16:E17)</f>
        <v>197.45</v>
      </c>
      <c r="F15" s="72">
        <f t="shared" si="0"/>
        <v>0</v>
      </c>
      <c r="G15" s="73">
        <f t="shared" si="0"/>
        <v>0</v>
      </c>
      <c r="H15" s="72">
        <f t="shared" si="0"/>
        <v>0</v>
      </c>
      <c r="I15" s="73">
        <f t="shared" si="0"/>
        <v>0</v>
      </c>
      <c r="J15" s="73">
        <f t="shared" si="0"/>
        <v>140108.21</v>
      </c>
    </row>
    <row r="16" spans="1:10" s="20" customFormat="1" ht="12.75">
      <c r="A16" s="14"/>
      <c r="B16" s="19" t="s">
        <v>39</v>
      </c>
      <c r="C16" s="2" t="s">
        <v>40</v>
      </c>
      <c r="D16" s="74">
        <v>800</v>
      </c>
      <c r="E16" s="75">
        <v>197.45</v>
      </c>
      <c r="F16" s="74">
        <v>0</v>
      </c>
      <c r="G16" s="75">
        <v>0</v>
      </c>
      <c r="H16" s="74">
        <v>0</v>
      </c>
      <c r="I16" s="75">
        <v>0</v>
      </c>
      <c r="J16" s="75">
        <v>0</v>
      </c>
    </row>
    <row r="17" spans="1:10" s="44" customFormat="1" ht="12.75">
      <c r="A17" s="47"/>
      <c r="B17" s="43" t="s">
        <v>25</v>
      </c>
      <c r="C17" s="49" t="s">
        <v>9</v>
      </c>
      <c r="D17" s="76">
        <v>169000</v>
      </c>
      <c r="E17" s="75">
        <f>140108.21-J17</f>
        <v>0</v>
      </c>
      <c r="F17" s="76">
        <v>0</v>
      </c>
      <c r="G17" s="77">
        <v>0</v>
      </c>
      <c r="H17" s="76">
        <v>0</v>
      </c>
      <c r="I17" s="77">
        <v>0</v>
      </c>
      <c r="J17" s="77">
        <v>140108.21</v>
      </c>
    </row>
    <row r="18" spans="1:10" s="24" customFormat="1" ht="12.75">
      <c r="A18" s="47"/>
      <c r="B18" s="43"/>
      <c r="C18" s="49"/>
      <c r="D18" s="76"/>
      <c r="E18" s="77"/>
      <c r="F18" s="76"/>
      <c r="G18" s="77"/>
      <c r="H18" s="76"/>
      <c r="I18" s="77"/>
      <c r="J18" s="77"/>
    </row>
    <row r="19" spans="1:10" s="42" customFormat="1" ht="12.75">
      <c r="A19" s="39">
        <v>600</v>
      </c>
      <c r="B19" s="40"/>
      <c r="C19" s="41" t="s">
        <v>58</v>
      </c>
      <c r="D19" s="72">
        <f>SUM(D20:D22)</f>
        <v>2805521</v>
      </c>
      <c r="E19" s="73">
        <f aca="true" t="shared" si="1" ref="E19:J19">SUM(E20:E22)</f>
        <v>538164.0400000002</v>
      </c>
      <c r="F19" s="72">
        <f t="shared" si="1"/>
        <v>0</v>
      </c>
      <c r="G19" s="73">
        <f t="shared" si="1"/>
        <v>0</v>
      </c>
      <c r="H19" s="72">
        <f t="shared" si="1"/>
        <v>0</v>
      </c>
      <c r="I19" s="73">
        <f t="shared" si="1"/>
        <v>0</v>
      </c>
      <c r="J19" s="73">
        <f t="shared" si="1"/>
        <v>1918685.2799999998</v>
      </c>
    </row>
    <row r="20" spans="1:10" s="44" customFormat="1" ht="12.75">
      <c r="A20" s="47"/>
      <c r="B20" s="43">
        <v>60014</v>
      </c>
      <c r="C20" s="49" t="s">
        <v>92</v>
      </c>
      <c r="D20" s="76">
        <v>279302</v>
      </c>
      <c r="E20" s="77">
        <f>279302-J20</f>
        <v>28200</v>
      </c>
      <c r="F20" s="76">
        <v>0</v>
      </c>
      <c r="G20" s="77">
        <v>0</v>
      </c>
      <c r="H20" s="76">
        <v>0</v>
      </c>
      <c r="I20" s="77">
        <v>0</v>
      </c>
      <c r="J20" s="77">
        <v>251102</v>
      </c>
    </row>
    <row r="21" spans="1:10" s="20" customFormat="1" ht="12.75">
      <c r="A21" s="14"/>
      <c r="B21" s="19">
        <v>60016</v>
      </c>
      <c r="C21" s="2" t="s">
        <v>10</v>
      </c>
      <c r="D21" s="74">
        <v>2180219</v>
      </c>
      <c r="E21" s="75">
        <f>1935408.82-J21</f>
        <v>463410.43000000017</v>
      </c>
      <c r="F21" s="74">
        <v>0</v>
      </c>
      <c r="G21" s="75">
        <v>0</v>
      </c>
      <c r="H21" s="74">
        <v>0</v>
      </c>
      <c r="I21" s="75">
        <v>0</v>
      </c>
      <c r="J21" s="75">
        <f>1455650.39+16348</f>
        <v>1471998.39</v>
      </c>
    </row>
    <row r="22" spans="1:10" s="20" customFormat="1" ht="12.75">
      <c r="A22" s="14"/>
      <c r="B22" s="19">
        <v>60095</v>
      </c>
      <c r="C22" s="2" t="s">
        <v>9</v>
      </c>
      <c r="D22" s="74">
        <v>346000</v>
      </c>
      <c r="E22" s="75">
        <f>242138.5-J22</f>
        <v>46553.610000000015</v>
      </c>
      <c r="F22" s="74">
        <v>0</v>
      </c>
      <c r="G22" s="75">
        <v>0</v>
      </c>
      <c r="H22" s="74">
        <v>0</v>
      </c>
      <c r="I22" s="75">
        <v>0</v>
      </c>
      <c r="J22" s="75">
        <f>167286.99+28297.9</f>
        <v>195584.88999999998</v>
      </c>
    </row>
    <row r="23" spans="1:10" s="20" customFormat="1" ht="12.75">
      <c r="A23" s="14"/>
      <c r="B23" s="19"/>
      <c r="C23" s="2"/>
      <c r="D23" s="74"/>
      <c r="E23" s="75"/>
      <c r="F23" s="74"/>
      <c r="G23" s="75"/>
      <c r="H23" s="74"/>
      <c r="I23" s="75"/>
      <c r="J23" s="75"/>
    </row>
    <row r="24" spans="1:10" s="42" customFormat="1" ht="12.75">
      <c r="A24" s="39">
        <v>630</v>
      </c>
      <c r="B24" s="40"/>
      <c r="C24" s="41" t="s">
        <v>59</v>
      </c>
      <c r="D24" s="72">
        <f>SUM(D25)</f>
        <v>284683</v>
      </c>
      <c r="E24" s="73">
        <f aca="true" t="shared" si="2" ref="E24:J24">SUM(E25)</f>
        <v>283203.61</v>
      </c>
      <c r="F24" s="72">
        <f t="shared" si="2"/>
        <v>0</v>
      </c>
      <c r="G24" s="73">
        <f t="shared" si="2"/>
        <v>0</v>
      </c>
      <c r="H24" s="72">
        <f t="shared" si="2"/>
        <v>0</v>
      </c>
      <c r="I24" s="73">
        <f t="shared" si="2"/>
        <v>0</v>
      </c>
      <c r="J24" s="73">
        <f t="shared" si="2"/>
        <v>0</v>
      </c>
    </row>
    <row r="25" spans="1:10" s="20" customFormat="1" ht="12.75">
      <c r="A25" s="14"/>
      <c r="B25" s="19">
        <v>63095</v>
      </c>
      <c r="C25" s="2" t="s">
        <v>9</v>
      </c>
      <c r="D25" s="74">
        <v>284683</v>
      </c>
      <c r="E25" s="75">
        <f>283203.61-J25</f>
        <v>283203.61</v>
      </c>
      <c r="F25" s="74">
        <v>0</v>
      </c>
      <c r="G25" s="75">
        <v>0</v>
      </c>
      <c r="H25" s="74">
        <v>0</v>
      </c>
      <c r="I25" s="75">
        <v>0</v>
      </c>
      <c r="J25" s="75">
        <v>0</v>
      </c>
    </row>
    <row r="26" spans="1:10" s="20" customFormat="1" ht="12.75">
      <c r="A26" s="14"/>
      <c r="B26" s="19"/>
      <c r="C26" s="2"/>
      <c r="D26" s="74"/>
      <c r="E26" s="75"/>
      <c r="F26" s="74"/>
      <c r="G26" s="75"/>
      <c r="H26" s="74"/>
      <c r="I26" s="75"/>
      <c r="J26" s="75"/>
    </row>
    <row r="27" spans="1:10" s="42" customFormat="1" ht="12.75">
      <c r="A27" s="39">
        <v>700</v>
      </c>
      <c r="B27" s="40"/>
      <c r="C27" s="41" t="s">
        <v>60</v>
      </c>
      <c r="D27" s="72">
        <f aca="true" t="shared" si="3" ref="D27:J27">SUM(D28:D29)</f>
        <v>8151830</v>
      </c>
      <c r="E27" s="73">
        <f t="shared" si="3"/>
        <v>1249125.3199999996</v>
      </c>
      <c r="F27" s="72">
        <f t="shared" si="3"/>
        <v>0</v>
      </c>
      <c r="G27" s="73">
        <f t="shared" si="3"/>
        <v>0</v>
      </c>
      <c r="H27" s="72">
        <f t="shared" si="3"/>
        <v>0</v>
      </c>
      <c r="I27" s="73">
        <f t="shared" si="3"/>
        <v>0</v>
      </c>
      <c r="J27" s="73">
        <f t="shared" si="3"/>
        <v>6782269.82</v>
      </c>
    </row>
    <row r="28" spans="1:10" s="20" customFormat="1" ht="12.75">
      <c r="A28" s="14"/>
      <c r="B28" s="19">
        <v>70005</v>
      </c>
      <c r="C28" s="2" t="s">
        <v>13</v>
      </c>
      <c r="D28" s="74">
        <v>246200</v>
      </c>
      <c r="E28" s="75">
        <f>201944.8-J28</f>
        <v>201944.8</v>
      </c>
      <c r="F28" s="74">
        <v>0</v>
      </c>
      <c r="G28" s="75"/>
      <c r="H28" s="74">
        <v>0</v>
      </c>
      <c r="I28" s="75">
        <v>0</v>
      </c>
      <c r="J28" s="75">
        <v>0</v>
      </c>
    </row>
    <row r="29" spans="1:10" s="20" customFormat="1" ht="12.75">
      <c r="A29" s="14"/>
      <c r="B29" s="19">
        <v>70095</v>
      </c>
      <c r="C29" s="2" t="s">
        <v>9</v>
      </c>
      <c r="D29" s="74">
        <v>7905630</v>
      </c>
      <c r="E29" s="75">
        <f>7829450.34-J29</f>
        <v>1047180.5199999996</v>
      </c>
      <c r="F29" s="74">
        <v>0</v>
      </c>
      <c r="G29" s="75">
        <v>0</v>
      </c>
      <c r="H29" s="74">
        <v>0</v>
      </c>
      <c r="I29" s="75">
        <v>0</v>
      </c>
      <c r="J29" s="75">
        <v>6782269.82</v>
      </c>
    </row>
    <row r="30" spans="1:10" s="20" customFormat="1" ht="12.75">
      <c r="A30" s="14"/>
      <c r="B30" s="19"/>
      <c r="C30" s="2"/>
      <c r="D30" s="74"/>
      <c r="E30" s="75"/>
      <c r="F30" s="74"/>
      <c r="G30" s="75"/>
      <c r="H30" s="74"/>
      <c r="I30" s="75"/>
      <c r="J30" s="75"/>
    </row>
    <row r="31" spans="1:10" s="42" customFormat="1" ht="12.75">
      <c r="A31" s="39">
        <v>710</v>
      </c>
      <c r="B31" s="40"/>
      <c r="C31" s="41" t="s">
        <v>61</v>
      </c>
      <c r="D31" s="72">
        <f>SUM(D32:D34)</f>
        <v>696750</v>
      </c>
      <c r="E31" s="73">
        <f aca="true" t="shared" si="4" ref="E31:J31">SUM(E32:E34)</f>
        <v>148697.27000000002</v>
      </c>
      <c r="F31" s="72">
        <f t="shared" si="4"/>
        <v>0</v>
      </c>
      <c r="G31" s="73">
        <f t="shared" si="4"/>
        <v>0</v>
      </c>
      <c r="H31" s="72">
        <f t="shared" si="4"/>
        <v>0</v>
      </c>
      <c r="I31" s="73">
        <f t="shared" si="4"/>
        <v>0</v>
      </c>
      <c r="J31" s="73">
        <f t="shared" si="4"/>
        <v>50219</v>
      </c>
    </row>
    <row r="32" spans="1:10" s="20" customFormat="1" ht="12.75">
      <c r="A32" s="14"/>
      <c r="B32" s="19">
        <v>71004</v>
      </c>
      <c r="C32" s="50" t="s">
        <v>26</v>
      </c>
      <c r="D32" s="74">
        <v>420750</v>
      </c>
      <c r="E32" s="75">
        <v>104927.88</v>
      </c>
      <c r="F32" s="74">
        <v>0</v>
      </c>
      <c r="G32" s="75">
        <v>0</v>
      </c>
      <c r="H32" s="74">
        <v>0</v>
      </c>
      <c r="I32" s="75">
        <v>0</v>
      </c>
      <c r="J32" s="75">
        <v>0</v>
      </c>
    </row>
    <row r="33" spans="1:10" s="20" customFormat="1" ht="12.75">
      <c r="A33" s="14"/>
      <c r="B33" s="19">
        <v>71014</v>
      </c>
      <c r="C33" s="50" t="s">
        <v>12</v>
      </c>
      <c r="D33" s="74">
        <v>55000</v>
      </c>
      <c r="E33" s="75">
        <v>28469.98</v>
      </c>
      <c r="F33" s="74">
        <v>0</v>
      </c>
      <c r="G33" s="75">
        <v>0</v>
      </c>
      <c r="H33" s="74">
        <v>0</v>
      </c>
      <c r="I33" s="75">
        <v>0</v>
      </c>
      <c r="J33" s="75">
        <v>0</v>
      </c>
    </row>
    <row r="34" spans="1:10" s="20" customFormat="1" ht="12.75">
      <c r="A34" s="14"/>
      <c r="B34" s="19">
        <v>71035</v>
      </c>
      <c r="C34" s="2" t="s">
        <v>41</v>
      </c>
      <c r="D34" s="74">
        <v>221000</v>
      </c>
      <c r="E34" s="75">
        <f>65518.41-J34</f>
        <v>15299.410000000003</v>
      </c>
      <c r="F34" s="74">
        <v>0</v>
      </c>
      <c r="G34" s="75">
        <v>0</v>
      </c>
      <c r="H34" s="74">
        <v>0</v>
      </c>
      <c r="I34" s="75">
        <v>0</v>
      </c>
      <c r="J34" s="75">
        <v>50219</v>
      </c>
    </row>
    <row r="35" spans="1:10" s="20" customFormat="1" ht="12.75">
      <c r="A35" s="15"/>
      <c r="B35" s="13"/>
      <c r="C35" s="3"/>
      <c r="D35" s="78"/>
      <c r="E35" s="79"/>
      <c r="F35" s="78"/>
      <c r="G35" s="79"/>
      <c r="H35" s="78"/>
      <c r="I35" s="79"/>
      <c r="J35" s="79"/>
    </row>
    <row r="36" spans="1:10" s="20" customFormat="1" ht="12.75">
      <c r="A36" s="19"/>
      <c r="B36" s="19"/>
      <c r="D36" s="21"/>
      <c r="E36" s="21"/>
      <c r="F36" s="21"/>
      <c r="G36" s="21"/>
      <c r="H36" s="21"/>
      <c r="I36" s="21"/>
      <c r="J36" s="21"/>
    </row>
    <row r="37" spans="1:10" s="20" customFormat="1" ht="12.75">
      <c r="A37" s="13"/>
      <c r="B37" s="13"/>
      <c r="C37" s="1"/>
      <c r="D37" s="5"/>
      <c r="E37" s="21"/>
      <c r="F37" s="21"/>
      <c r="G37" s="21"/>
      <c r="H37" s="21"/>
      <c r="I37" s="21"/>
      <c r="J37" s="21"/>
    </row>
    <row r="38" spans="1:10" ht="12.75">
      <c r="A38" s="14"/>
      <c r="B38" s="14"/>
      <c r="C38" s="2"/>
      <c r="D38" s="22"/>
      <c r="E38" s="28" t="s">
        <v>48</v>
      </c>
      <c r="F38" s="26"/>
      <c r="G38" s="26"/>
      <c r="H38" s="26"/>
      <c r="I38" s="26"/>
      <c r="J38" s="29"/>
    </row>
    <row r="39" spans="1:10" ht="12.75">
      <c r="A39" s="14"/>
      <c r="B39" s="14"/>
      <c r="C39" s="14"/>
      <c r="D39" s="27"/>
      <c r="E39" s="100" t="s">
        <v>0</v>
      </c>
      <c r="F39" s="101"/>
      <c r="G39" s="101"/>
      <c r="H39" s="101"/>
      <c r="I39" s="102"/>
      <c r="J39" s="31"/>
    </row>
    <row r="40" spans="1:10" ht="12.75">
      <c r="A40" s="14"/>
      <c r="B40" s="14"/>
      <c r="C40" s="14" t="s">
        <v>44</v>
      </c>
      <c r="D40" s="27" t="s">
        <v>46</v>
      </c>
      <c r="E40" s="30"/>
      <c r="F40" s="28" t="s">
        <v>48</v>
      </c>
      <c r="G40" s="26"/>
      <c r="H40" s="26"/>
      <c r="I40" s="33"/>
      <c r="J40" s="25" t="s">
        <v>1</v>
      </c>
    </row>
    <row r="41" spans="1:10" ht="12.75">
      <c r="A41" s="14" t="s">
        <v>3</v>
      </c>
      <c r="B41" s="14" t="s">
        <v>4</v>
      </c>
      <c r="C41" s="14" t="s">
        <v>45</v>
      </c>
      <c r="D41" s="25" t="s">
        <v>47</v>
      </c>
      <c r="E41" s="32" t="s">
        <v>49</v>
      </c>
      <c r="F41" s="8" t="s">
        <v>5</v>
      </c>
      <c r="G41" s="6"/>
      <c r="H41" s="34" t="s">
        <v>1</v>
      </c>
      <c r="I41" s="16" t="s">
        <v>7</v>
      </c>
      <c r="J41" s="25" t="s">
        <v>2</v>
      </c>
    </row>
    <row r="42" spans="1:10" ht="12.75">
      <c r="A42" s="14"/>
      <c r="B42" s="14"/>
      <c r="C42" s="14"/>
      <c r="D42" s="25"/>
      <c r="E42" s="6"/>
      <c r="F42" s="8" t="s">
        <v>50</v>
      </c>
      <c r="G42" s="34" t="s">
        <v>6</v>
      </c>
      <c r="H42" s="34" t="s">
        <v>52</v>
      </c>
      <c r="I42" s="16" t="s">
        <v>53</v>
      </c>
      <c r="J42" s="7"/>
    </row>
    <row r="43" spans="1:10" ht="12.75">
      <c r="A43" s="15"/>
      <c r="B43" s="15"/>
      <c r="C43" s="3"/>
      <c r="D43" s="9"/>
      <c r="E43" s="10"/>
      <c r="F43" s="45" t="s">
        <v>51</v>
      </c>
      <c r="G43" s="10"/>
      <c r="H43" s="51" t="s">
        <v>8</v>
      </c>
      <c r="I43" s="52" t="s">
        <v>54</v>
      </c>
      <c r="J43" s="10"/>
    </row>
    <row r="44" spans="1:10" s="24" customFormat="1" ht="12.75">
      <c r="A44" s="62">
        <v>1</v>
      </c>
      <c r="B44" s="63">
        <v>2</v>
      </c>
      <c r="C44" s="62">
        <v>3</v>
      </c>
      <c r="D44" s="64">
        <v>4</v>
      </c>
      <c r="E44" s="65">
        <v>5</v>
      </c>
      <c r="F44" s="64">
        <v>6</v>
      </c>
      <c r="G44" s="65">
        <v>7</v>
      </c>
      <c r="H44" s="64">
        <v>8</v>
      </c>
      <c r="I44" s="65">
        <v>9</v>
      </c>
      <c r="J44" s="65">
        <v>10</v>
      </c>
    </row>
    <row r="45" spans="1:10" s="42" customFormat="1" ht="12.75">
      <c r="A45" s="39">
        <v>750</v>
      </c>
      <c r="B45" s="40"/>
      <c r="C45" s="41" t="s">
        <v>62</v>
      </c>
      <c r="D45" s="72">
        <f>SUM(D46:D50)</f>
        <v>4994422</v>
      </c>
      <c r="E45" s="73">
        <f aca="true" t="shared" si="5" ref="E45:J45">SUM(E46:E50)</f>
        <v>4375477.72</v>
      </c>
      <c r="F45" s="72">
        <f t="shared" si="5"/>
        <v>2285384.1199999996</v>
      </c>
      <c r="G45" s="73">
        <f t="shared" si="5"/>
        <v>0</v>
      </c>
      <c r="H45" s="72">
        <f t="shared" si="5"/>
        <v>0</v>
      </c>
      <c r="I45" s="73">
        <f t="shared" si="5"/>
        <v>0</v>
      </c>
      <c r="J45" s="73">
        <f t="shared" si="5"/>
        <v>160376.77000000002</v>
      </c>
    </row>
    <row r="46" spans="1:10" s="20" customFormat="1" ht="12.75">
      <c r="A46" s="14"/>
      <c r="B46" s="19">
        <v>75011</v>
      </c>
      <c r="C46" s="2" t="s">
        <v>20</v>
      </c>
      <c r="D46" s="74">
        <v>172588</v>
      </c>
      <c r="E46" s="75">
        <v>142671.39</v>
      </c>
      <c r="F46" s="74">
        <f>109527+6878+18648.45+2667.9</f>
        <v>137721.35</v>
      </c>
      <c r="G46" s="75">
        <v>0</v>
      </c>
      <c r="H46" s="74">
        <v>0</v>
      </c>
      <c r="I46" s="75">
        <v>0</v>
      </c>
      <c r="J46" s="75">
        <v>0</v>
      </c>
    </row>
    <row r="47" spans="1:10" s="20" customFormat="1" ht="12.75">
      <c r="A47" s="14"/>
      <c r="B47" s="19">
        <v>75022</v>
      </c>
      <c r="C47" s="2" t="s">
        <v>27</v>
      </c>
      <c r="D47" s="74">
        <v>114700</v>
      </c>
      <c r="E47" s="75">
        <v>113459.22</v>
      </c>
      <c r="F47" s="74">
        <v>0</v>
      </c>
      <c r="G47" s="75">
        <v>0</v>
      </c>
      <c r="H47" s="74">
        <v>0</v>
      </c>
      <c r="I47" s="75">
        <v>0</v>
      </c>
      <c r="J47" s="75">
        <v>0</v>
      </c>
    </row>
    <row r="48" spans="1:10" s="20" customFormat="1" ht="12.75">
      <c r="A48" s="14"/>
      <c r="B48" s="19">
        <v>75023</v>
      </c>
      <c r="C48" s="2" t="s">
        <v>28</v>
      </c>
      <c r="D48" s="74">
        <v>4318817</v>
      </c>
      <c r="E48" s="75">
        <f>3968747.82-J48</f>
        <v>3808371.05</v>
      </c>
      <c r="F48" s="74">
        <f>1611560.15+110816+274429.06+40550.55+10461</f>
        <v>2047816.76</v>
      </c>
      <c r="G48" s="75">
        <v>0</v>
      </c>
      <c r="H48" s="74">
        <v>0</v>
      </c>
      <c r="I48" s="75">
        <v>0</v>
      </c>
      <c r="J48" s="75">
        <f>105761.63+54615.14</f>
        <v>160376.77000000002</v>
      </c>
    </row>
    <row r="49" spans="1:10" s="20" customFormat="1" ht="12.75">
      <c r="A49" s="14"/>
      <c r="B49" s="19">
        <v>75045</v>
      </c>
      <c r="C49" s="2" t="s">
        <v>21</v>
      </c>
      <c r="D49" s="74">
        <v>600</v>
      </c>
      <c r="E49" s="75">
        <v>222.95</v>
      </c>
      <c r="F49" s="74">
        <v>0</v>
      </c>
      <c r="G49" s="75">
        <v>0</v>
      </c>
      <c r="H49" s="74">
        <v>0</v>
      </c>
      <c r="I49" s="75">
        <v>0</v>
      </c>
      <c r="J49" s="75">
        <v>0</v>
      </c>
    </row>
    <row r="50" spans="1:10" s="20" customFormat="1" ht="12.75">
      <c r="A50" s="14"/>
      <c r="B50" s="19">
        <v>75095</v>
      </c>
      <c r="C50" s="2" t="s">
        <v>9</v>
      </c>
      <c r="D50" s="74">
        <v>387717</v>
      </c>
      <c r="E50" s="75">
        <v>310753.11</v>
      </c>
      <c r="F50" s="74">
        <f>278.12+86814.02+8547.53+2706.34+1500</f>
        <v>99846.01</v>
      </c>
      <c r="G50" s="75">
        <v>0</v>
      </c>
      <c r="H50" s="74">
        <v>0</v>
      </c>
      <c r="I50" s="75">
        <v>0</v>
      </c>
      <c r="J50" s="75">
        <v>0</v>
      </c>
    </row>
    <row r="51" spans="1:10" s="20" customFormat="1" ht="12.75">
      <c r="A51" s="14"/>
      <c r="B51" s="19"/>
      <c r="C51" s="2"/>
      <c r="D51" s="74"/>
      <c r="E51" s="75"/>
      <c r="F51" s="74"/>
      <c r="G51" s="75"/>
      <c r="H51" s="74"/>
      <c r="I51" s="75"/>
      <c r="J51" s="75"/>
    </row>
    <row r="52" spans="1:10" s="42" customFormat="1" ht="12.75">
      <c r="A52" s="39">
        <v>751</v>
      </c>
      <c r="B52" s="40"/>
      <c r="C52" s="41" t="s">
        <v>63</v>
      </c>
      <c r="D52" s="72"/>
      <c r="E52" s="73"/>
      <c r="F52" s="72"/>
      <c r="G52" s="73"/>
      <c r="H52" s="72"/>
      <c r="I52" s="73"/>
      <c r="J52" s="73"/>
    </row>
    <row r="53" spans="1:10" s="42" customFormat="1" ht="12.75">
      <c r="A53" s="39"/>
      <c r="B53" s="40"/>
      <c r="C53" s="41" t="s">
        <v>64</v>
      </c>
      <c r="D53" s="72"/>
      <c r="E53" s="73"/>
      <c r="F53" s="72"/>
      <c r="G53" s="73"/>
      <c r="H53" s="72"/>
      <c r="I53" s="73"/>
      <c r="J53" s="73"/>
    </row>
    <row r="54" spans="1:10" s="42" customFormat="1" ht="12.75">
      <c r="A54" s="39"/>
      <c r="B54" s="40"/>
      <c r="C54" s="41" t="s">
        <v>65</v>
      </c>
      <c r="D54" s="72">
        <f>SUM(D56:D57)</f>
        <v>10124</v>
      </c>
      <c r="E54" s="80">
        <f aca="true" t="shared" si="6" ref="E54:J54">SUM(E56:E57)</f>
        <v>10124</v>
      </c>
      <c r="F54" s="80">
        <f t="shared" si="6"/>
        <v>3399.36</v>
      </c>
      <c r="G54" s="80">
        <f t="shared" si="6"/>
        <v>0</v>
      </c>
      <c r="H54" s="80">
        <f t="shared" si="6"/>
        <v>0</v>
      </c>
      <c r="I54" s="80">
        <f t="shared" si="6"/>
        <v>0</v>
      </c>
      <c r="J54" s="80">
        <f t="shared" si="6"/>
        <v>0</v>
      </c>
    </row>
    <row r="55" spans="1:10" s="20" customFormat="1" ht="12.75">
      <c r="A55" s="14"/>
      <c r="B55" s="19">
        <v>75101</v>
      </c>
      <c r="C55" s="50" t="s">
        <v>84</v>
      </c>
      <c r="D55" s="74"/>
      <c r="E55" s="75"/>
      <c r="F55" s="74"/>
      <c r="G55" s="75"/>
      <c r="H55" s="74"/>
      <c r="I55" s="75"/>
      <c r="J55" s="75"/>
    </row>
    <row r="56" spans="1:10" s="20" customFormat="1" ht="14.25" customHeight="1">
      <c r="A56" s="14"/>
      <c r="B56" s="19"/>
      <c r="C56" s="50" t="s">
        <v>85</v>
      </c>
      <c r="D56" s="74">
        <v>1104</v>
      </c>
      <c r="E56" s="75">
        <v>1104</v>
      </c>
      <c r="F56" s="74">
        <v>1104</v>
      </c>
      <c r="G56" s="75">
        <v>0</v>
      </c>
      <c r="H56" s="74">
        <v>0</v>
      </c>
      <c r="I56" s="75">
        <v>0</v>
      </c>
      <c r="J56" s="75">
        <v>0</v>
      </c>
    </row>
    <row r="57" spans="1:10" s="20" customFormat="1" ht="14.25" customHeight="1">
      <c r="A57" s="14"/>
      <c r="B57" s="19">
        <v>75108</v>
      </c>
      <c r="C57" s="50" t="s">
        <v>102</v>
      </c>
      <c r="D57" s="74">
        <v>9020</v>
      </c>
      <c r="E57" s="75">
        <v>9020</v>
      </c>
      <c r="F57" s="74">
        <f>328.32+47.04+1920</f>
        <v>2295.36</v>
      </c>
      <c r="G57" s="75">
        <v>0</v>
      </c>
      <c r="H57" s="74">
        <v>0</v>
      </c>
      <c r="I57" s="75">
        <v>0</v>
      </c>
      <c r="J57" s="75">
        <v>0</v>
      </c>
    </row>
    <row r="58" spans="1:10" s="42" customFormat="1" ht="12.75">
      <c r="A58" s="39">
        <v>754</v>
      </c>
      <c r="B58" s="40"/>
      <c r="C58" s="41" t="s">
        <v>66</v>
      </c>
      <c r="D58" s="72"/>
      <c r="E58" s="73"/>
      <c r="F58" s="72"/>
      <c r="G58" s="73"/>
      <c r="H58" s="72"/>
      <c r="I58" s="73"/>
      <c r="J58" s="73"/>
    </row>
    <row r="59" spans="1:10" s="42" customFormat="1" ht="12.75">
      <c r="A59" s="39" t="s">
        <v>67</v>
      </c>
      <c r="B59" s="40"/>
      <c r="C59" s="41" t="s">
        <v>68</v>
      </c>
      <c r="D59" s="72">
        <f>SUM(D60:D64)</f>
        <v>723973</v>
      </c>
      <c r="E59" s="73">
        <f aca="true" t="shared" si="7" ref="E59:J59">SUM(E60:E64)</f>
        <v>510484.29000000004</v>
      </c>
      <c r="F59" s="72">
        <f t="shared" si="7"/>
        <v>312190.24</v>
      </c>
      <c r="G59" s="73">
        <f t="shared" si="7"/>
        <v>3000</v>
      </c>
      <c r="H59" s="72">
        <f t="shared" si="7"/>
        <v>0</v>
      </c>
      <c r="I59" s="73">
        <f t="shared" si="7"/>
        <v>0</v>
      </c>
      <c r="J59" s="73">
        <f t="shared" si="7"/>
        <v>91382.52</v>
      </c>
    </row>
    <row r="60" spans="1:10" s="44" customFormat="1" ht="12.75">
      <c r="A60" s="47"/>
      <c r="B60" s="43">
        <v>75405</v>
      </c>
      <c r="C60" s="49" t="s">
        <v>22</v>
      </c>
      <c r="D60" s="76">
        <v>114290</v>
      </c>
      <c r="E60" s="75">
        <v>100000</v>
      </c>
      <c r="F60" s="76">
        <v>0</v>
      </c>
      <c r="G60" s="77">
        <v>0</v>
      </c>
      <c r="H60" s="76">
        <v>0</v>
      </c>
      <c r="I60" s="77">
        <v>0</v>
      </c>
      <c r="J60" s="75">
        <v>0</v>
      </c>
    </row>
    <row r="61" spans="1:10" s="44" customFormat="1" ht="12.75">
      <c r="A61" s="47"/>
      <c r="B61" s="43">
        <v>75412</v>
      </c>
      <c r="C61" s="49" t="s">
        <v>11</v>
      </c>
      <c r="D61" s="76">
        <v>135580</v>
      </c>
      <c r="E61" s="75">
        <f>93602.28-J61</f>
        <v>64317.759999999995</v>
      </c>
      <c r="F61" s="76">
        <f>12524.5+833+2411.21+344.89+720</f>
        <v>16833.6</v>
      </c>
      <c r="G61" s="77">
        <v>0</v>
      </c>
      <c r="H61" s="76">
        <v>0</v>
      </c>
      <c r="I61" s="77">
        <v>0</v>
      </c>
      <c r="J61" s="75">
        <f>24324.52+4960</f>
        <v>29284.52</v>
      </c>
    </row>
    <row r="62" spans="1:10" s="44" customFormat="1" ht="12.75">
      <c r="A62" s="47"/>
      <c r="B62" s="43">
        <v>75414</v>
      </c>
      <c r="C62" s="49" t="s">
        <v>29</v>
      </c>
      <c r="D62" s="76">
        <v>65598</v>
      </c>
      <c r="E62" s="75">
        <f>64986.02-J62</f>
        <v>2888.019999999997</v>
      </c>
      <c r="F62" s="76">
        <v>0</v>
      </c>
      <c r="G62" s="77">
        <v>0</v>
      </c>
      <c r="H62" s="76">
        <v>0</v>
      </c>
      <c r="I62" s="77">
        <v>0</v>
      </c>
      <c r="J62" s="75">
        <v>62098</v>
      </c>
    </row>
    <row r="63" spans="1:10" s="44" customFormat="1" ht="12.75">
      <c r="A63" s="47"/>
      <c r="B63" s="43">
        <v>75416</v>
      </c>
      <c r="C63" s="49" t="s">
        <v>30</v>
      </c>
      <c r="D63" s="76">
        <v>402505</v>
      </c>
      <c r="E63" s="75">
        <v>339529.51</v>
      </c>
      <c r="F63" s="76">
        <f>230870.84+17330+41253.56+5902.24</f>
        <v>295356.64</v>
      </c>
      <c r="G63" s="77">
        <v>0</v>
      </c>
      <c r="H63" s="76">
        <v>0</v>
      </c>
      <c r="I63" s="77">
        <v>0</v>
      </c>
      <c r="J63" s="75">
        <v>0</v>
      </c>
    </row>
    <row r="64" spans="1:10" s="44" customFormat="1" ht="12.75">
      <c r="A64" s="47"/>
      <c r="B64" s="43">
        <v>75495</v>
      </c>
      <c r="C64" s="49" t="s">
        <v>9</v>
      </c>
      <c r="D64" s="76">
        <v>6000</v>
      </c>
      <c r="E64" s="75">
        <v>3749</v>
      </c>
      <c r="F64" s="76">
        <v>0</v>
      </c>
      <c r="G64" s="77">
        <v>3000</v>
      </c>
      <c r="H64" s="76">
        <v>0</v>
      </c>
      <c r="I64" s="77">
        <v>0</v>
      </c>
      <c r="J64" s="75">
        <v>0</v>
      </c>
    </row>
    <row r="65" spans="1:10" s="44" customFormat="1" ht="12.75">
      <c r="A65" s="47"/>
      <c r="B65" s="43"/>
      <c r="C65" s="49"/>
      <c r="D65" s="76"/>
      <c r="E65" s="75"/>
      <c r="F65" s="76"/>
      <c r="G65" s="77"/>
      <c r="H65" s="76"/>
      <c r="I65" s="77"/>
      <c r="J65" s="75"/>
    </row>
    <row r="66" spans="1:10" s="42" customFormat="1" ht="12.75">
      <c r="A66" s="39">
        <v>757</v>
      </c>
      <c r="B66" s="40"/>
      <c r="C66" s="41" t="s">
        <v>69</v>
      </c>
      <c r="D66" s="72">
        <f aca="true" t="shared" si="8" ref="D66:J66">SUM(D67)</f>
        <v>251968.34</v>
      </c>
      <c r="E66" s="73">
        <f t="shared" si="8"/>
        <v>215294.05</v>
      </c>
      <c r="F66" s="72">
        <f t="shared" si="8"/>
        <v>0</v>
      </c>
      <c r="G66" s="73">
        <f t="shared" si="8"/>
        <v>0</v>
      </c>
      <c r="H66" s="72">
        <f t="shared" si="8"/>
        <v>215294.05</v>
      </c>
      <c r="I66" s="73">
        <f t="shared" si="8"/>
        <v>0</v>
      </c>
      <c r="J66" s="73">
        <f t="shared" si="8"/>
        <v>0</v>
      </c>
    </row>
    <row r="67" spans="1:10" s="44" customFormat="1" ht="12.75">
      <c r="A67" s="47"/>
      <c r="B67" s="43">
        <v>75702</v>
      </c>
      <c r="C67" s="49" t="s">
        <v>70</v>
      </c>
      <c r="D67" s="76">
        <v>251968.34</v>
      </c>
      <c r="E67" s="75">
        <v>215294.05</v>
      </c>
      <c r="F67" s="76">
        <v>0</v>
      </c>
      <c r="G67" s="77">
        <v>0</v>
      </c>
      <c r="H67" s="76">
        <v>215294.05</v>
      </c>
      <c r="I67" s="77">
        <v>0</v>
      </c>
      <c r="J67" s="75">
        <v>0</v>
      </c>
    </row>
    <row r="68" spans="1:10" s="44" customFormat="1" ht="12.75">
      <c r="A68" s="47"/>
      <c r="B68" s="43"/>
      <c r="C68" s="49"/>
      <c r="D68" s="76"/>
      <c r="E68" s="75"/>
      <c r="F68" s="77"/>
      <c r="G68" s="77"/>
      <c r="H68" s="77"/>
      <c r="I68" s="77"/>
      <c r="J68" s="75"/>
    </row>
    <row r="69" spans="1:10" s="42" customFormat="1" ht="12.75">
      <c r="A69" s="39">
        <v>758</v>
      </c>
      <c r="B69" s="40"/>
      <c r="C69" s="41" t="s">
        <v>71</v>
      </c>
      <c r="D69" s="73">
        <f>SUM(D70:D71)</f>
        <v>119277.44</v>
      </c>
      <c r="E69" s="73">
        <f aca="true" t="shared" si="9" ref="E69:J69">SUM(E70:E71)</f>
        <v>11899</v>
      </c>
      <c r="F69" s="73">
        <f t="shared" si="9"/>
        <v>0</v>
      </c>
      <c r="G69" s="73">
        <f t="shared" si="9"/>
        <v>0</v>
      </c>
      <c r="H69" s="73">
        <f t="shared" si="9"/>
        <v>0</v>
      </c>
      <c r="I69" s="73">
        <f t="shared" si="9"/>
        <v>0</v>
      </c>
      <c r="J69" s="73">
        <f t="shared" si="9"/>
        <v>0</v>
      </c>
    </row>
    <row r="70" spans="1:10" s="96" customFormat="1" ht="12.75">
      <c r="A70" s="91"/>
      <c r="B70" s="92">
        <v>75814</v>
      </c>
      <c r="C70" s="97" t="s">
        <v>97</v>
      </c>
      <c r="D70" s="95">
        <v>11899</v>
      </c>
      <c r="E70" s="95">
        <v>11899</v>
      </c>
      <c r="F70" s="95">
        <v>0</v>
      </c>
      <c r="G70" s="95">
        <v>0</v>
      </c>
      <c r="H70" s="94">
        <v>0</v>
      </c>
      <c r="I70" s="95">
        <v>0</v>
      </c>
      <c r="J70" s="95">
        <v>0</v>
      </c>
    </row>
    <row r="71" spans="1:10" s="44" customFormat="1" ht="12.75">
      <c r="A71" s="66"/>
      <c r="B71" s="53">
        <v>75818</v>
      </c>
      <c r="C71" s="67" t="s">
        <v>23</v>
      </c>
      <c r="D71" s="82">
        <v>107378.44</v>
      </c>
      <c r="E71" s="79">
        <v>0</v>
      </c>
      <c r="F71" s="82">
        <v>0</v>
      </c>
      <c r="G71" s="82">
        <v>0</v>
      </c>
      <c r="H71" s="81">
        <v>0</v>
      </c>
      <c r="I71" s="82">
        <v>0</v>
      </c>
      <c r="J71" s="79">
        <v>0</v>
      </c>
    </row>
    <row r="72" spans="1:10" s="44" customFormat="1" ht="12.75">
      <c r="A72" s="43"/>
      <c r="B72" s="43"/>
      <c r="D72" s="76"/>
      <c r="E72" s="74"/>
      <c r="F72" s="76"/>
      <c r="G72" s="76"/>
      <c r="H72" s="76"/>
      <c r="I72" s="76"/>
      <c r="J72" s="74"/>
    </row>
    <row r="73" spans="1:10" s="44" customFormat="1" ht="12.75">
      <c r="A73" s="53"/>
      <c r="B73" s="53"/>
      <c r="C73" s="54"/>
      <c r="D73" s="55"/>
      <c r="E73" s="21"/>
      <c r="F73" s="23"/>
      <c r="G73" s="23"/>
      <c r="H73" s="23"/>
      <c r="I73" s="23"/>
      <c r="J73" s="21"/>
    </row>
    <row r="74" spans="1:10" ht="12.75">
      <c r="A74" s="14"/>
      <c r="B74" s="14"/>
      <c r="C74" s="2"/>
      <c r="D74" s="22"/>
      <c r="E74" s="28" t="s">
        <v>48</v>
      </c>
      <c r="F74" s="26"/>
      <c r="G74" s="26"/>
      <c r="H74" s="26"/>
      <c r="I74" s="26"/>
      <c r="J74" s="29"/>
    </row>
    <row r="75" spans="1:10" ht="12.75">
      <c r="A75" s="14"/>
      <c r="B75" s="14"/>
      <c r="C75" s="14"/>
      <c r="D75" s="27"/>
      <c r="E75" s="100" t="s">
        <v>0</v>
      </c>
      <c r="F75" s="101"/>
      <c r="G75" s="101"/>
      <c r="H75" s="101"/>
      <c r="I75" s="102"/>
      <c r="J75" s="31"/>
    </row>
    <row r="76" spans="1:10" ht="12.75">
      <c r="A76" s="14"/>
      <c r="B76" s="14"/>
      <c r="C76" s="14" t="s">
        <v>44</v>
      </c>
      <c r="D76" s="27" t="s">
        <v>46</v>
      </c>
      <c r="E76" s="30"/>
      <c r="F76" s="28" t="s">
        <v>48</v>
      </c>
      <c r="G76" s="26"/>
      <c r="H76" s="26"/>
      <c r="I76" s="33"/>
      <c r="J76" s="25" t="s">
        <v>1</v>
      </c>
    </row>
    <row r="77" spans="1:10" ht="12.75">
      <c r="A77" s="14" t="s">
        <v>3</v>
      </c>
      <c r="B77" s="14" t="s">
        <v>4</v>
      </c>
      <c r="C77" s="14" t="s">
        <v>45</v>
      </c>
      <c r="D77" s="25" t="s">
        <v>47</v>
      </c>
      <c r="E77" s="32" t="s">
        <v>49</v>
      </c>
      <c r="F77" s="8" t="s">
        <v>5</v>
      </c>
      <c r="G77" s="6"/>
      <c r="H77" s="34" t="s">
        <v>1</v>
      </c>
      <c r="I77" s="16" t="s">
        <v>7</v>
      </c>
      <c r="J77" s="25" t="s">
        <v>2</v>
      </c>
    </row>
    <row r="78" spans="1:10" ht="12.75">
      <c r="A78" s="14"/>
      <c r="B78" s="14"/>
      <c r="C78" s="14"/>
      <c r="D78" s="25"/>
      <c r="E78" s="6"/>
      <c r="F78" s="8" t="s">
        <v>50</v>
      </c>
      <c r="G78" s="34" t="s">
        <v>6</v>
      </c>
      <c r="H78" s="34" t="s">
        <v>52</v>
      </c>
      <c r="I78" s="16" t="s">
        <v>53</v>
      </c>
      <c r="J78" s="7"/>
    </row>
    <row r="79" spans="1:10" ht="12.75">
      <c r="A79" s="15"/>
      <c r="B79" s="15"/>
      <c r="C79" s="3"/>
      <c r="D79" s="9"/>
      <c r="E79" s="10"/>
      <c r="F79" s="45" t="s">
        <v>51</v>
      </c>
      <c r="G79" s="10"/>
      <c r="H79" s="35" t="s">
        <v>8</v>
      </c>
      <c r="I79" s="17" t="s">
        <v>54</v>
      </c>
      <c r="J79" s="11"/>
    </row>
    <row r="80" spans="1:10" s="24" customFormat="1" ht="12.75">
      <c r="A80" s="62">
        <v>1</v>
      </c>
      <c r="B80" s="63">
        <v>2</v>
      </c>
      <c r="C80" s="62">
        <v>3</v>
      </c>
      <c r="D80" s="64">
        <v>4</v>
      </c>
      <c r="E80" s="65">
        <v>5</v>
      </c>
      <c r="F80" s="64">
        <v>6</v>
      </c>
      <c r="G80" s="65">
        <v>7</v>
      </c>
      <c r="H80" s="64">
        <v>8</v>
      </c>
      <c r="I80" s="65">
        <v>9</v>
      </c>
      <c r="J80" s="65">
        <v>10</v>
      </c>
    </row>
    <row r="81" spans="1:10" s="42" customFormat="1" ht="12.75">
      <c r="A81" s="46">
        <v>801</v>
      </c>
      <c r="B81" s="40"/>
      <c r="C81" s="48" t="s">
        <v>72</v>
      </c>
      <c r="D81" s="72">
        <f>SUM(D82:D88)</f>
        <v>8520137.82</v>
      </c>
      <c r="E81" s="83">
        <f aca="true" t="shared" si="10" ref="E81:J81">SUM(E82:E88)</f>
        <v>6635529.319999999</v>
      </c>
      <c r="F81" s="72">
        <f t="shared" si="10"/>
        <v>4833410.23</v>
      </c>
      <c r="G81" s="83">
        <f t="shared" si="10"/>
        <v>21210</v>
      </c>
      <c r="H81" s="72">
        <f t="shared" si="10"/>
        <v>0</v>
      </c>
      <c r="I81" s="83">
        <f t="shared" si="10"/>
        <v>0</v>
      </c>
      <c r="J81" s="83">
        <f t="shared" si="10"/>
        <v>1032132.54</v>
      </c>
    </row>
    <row r="82" spans="1:10" s="20" customFormat="1" ht="12.75">
      <c r="A82" s="14"/>
      <c r="B82" s="19">
        <v>80101</v>
      </c>
      <c r="C82" s="2" t="s">
        <v>14</v>
      </c>
      <c r="D82" s="74">
        <v>3490991.04</v>
      </c>
      <c r="E82" s="75">
        <f>3229532.55-J82</f>
        <v>3103590.13</v>
      </c>
      <c r="F82" s="74">
        <f>1787106.06+126490.54+318113.01+45895.26+18224.45</f>
        <v>2295829.3200000003</v>
      </c>
      <c r="G82" s="75">
        <v>0</v>
      </c>
      <c r="H82" s="74">
        <v>0</v>
      </c>
      <c r="I82" s="75">
        <v>0</v>
      </c>
      <c r="J82" s="75">
        <f>118622.42+7320</f>
        <v>125942.42</v>
      </c>
    </row>
    <row r="83" spans="1:10" s="20" customFormat="1" ht="12.75">
      <c r="A83" s="14"/>
      <c r="B83" s="19">
        <v>80103</v>
      </c>
      <c r="C83" s="50" t="s">
        <v>93</v>
      </c>
      <c r="D83" s="74">
        <v>35920</v>
      </c>
      <c r="E83" s="75">
        <v>33480.09</v>
      </c>
      <c r="F83" s="74">
        <f>21766.84+1833.1+4729.11+672.84</f>
        <v>29001.89</v>
      </c>
      <c r="G83" s="75">
        <v>0</v>
      </c>
      <c r="H83" s="74">
        <v>0</v>
      </c>
      <c r="I83" s="75">
        <v>0</v>
      </c>
      <c r="J83" s="75">
        <v>0</v>
      </c>
    </row>
    <row r="84" spans="1:10" s="20" customFormat="1" ht="12.75">
      <c r="A84" s="14"/>
      <c r="B84" s="19">
        <v>80104</v>
      </c>
      <c r="C84" s="2" t="s">
        <v>42</v>
      </c>
      <c r="D84" s="74">
        <v>1419228</v>
      </c>
      <c r="E84" s="75">
        <f>1379845.02-J84</f>
        <v>1265323.28</v>
      </c>
      <c r="F84" s="74">
        <f>740694.9+50407.6+135650+18750</f>
        <v>945502.5</v>
      </c>
      <c r="G84" s="75">
        <v>0</v>
      </c>
      <c r="H84" s="74">
        <v>0</v>
      </c>
      <c r="I84" s="75">
        <v>0</v>
      </c>
      <c r="J84" s="75">
        <f>99439.94+15081.8</f>
        <v>114521.74</v>
      </c>
    </row>
    <row r="85" spans="1:10" s="20" customFormat="1" ht="12.75">
      <c r="A85" s="14"/>
      <c r="B85" s="19">
        <v>80110</v>
      </c>
      <c r="C85" s="2" t="s">
        <v>15</v>
      </c>
      <c r="D85" s="74">
        <v>2082169</v>
      </c>
      <c r="E85" s="75">
        <f>2058452.17-J85</f>
        <v>2000399.8499999999</v>
      </c>
      <c r="F85" s="74">
        <f>1209977.38+83523.12+219164.08+30742.01+3669.93</f>
        <v>1547076.52</v>
      </c>
      <c r="G85" s="75">
        <v>0</v>
      </c>
      <c r="H85" s="74">
        <v>0</v>
      </c>
      <c r="I85" s="75">
        <v>0</v>
      </c>
      <c r="J85" s="75">
        <f>53063.25+4989.07</f>
        <v>58052.32</v>
      </c>
    </row>
    <row r="86" spans="1:10" s="20" customFormat="1" ht="12.75">
      <c r="A86" s="14"/>
      <c r="B86" s="19">
        <v>80113</v>
      </c>
      <c r="C86" s="2" t="s">
        <v>16</v>
      </c>
      <c r="D86" s="74">
        <v>107920</v>
      </c>
      <c r="E86" s="75">
        <v>100390</v>
      </c>
      <c r="F86" s="74">
        <v>0</v>
      </c>
      <c r="G86" s="75">
        <v>21210</v>
      </c>
      <c r="H86" s="74">
        <v>0</v>
      </c>
      <c r="I86" s="75">
        <v>0</v>
      </c>
      <c r="J86" s="75">
        <v>0</v>
      </c>
    </row>
    <row r="87" spans="1:10" s="20" customFormat="1" ht="12.75">
      <c r="A87" s="14"/>
      <c r="B87" s="19">
        <v>80146</v>
      </c>
      <c r="C87" s="50" t="s">
        <v>43</v>
      </c>
      <c r="D87" s="74">
        <v>25589.03</v>
      </c>
      <c r="E87" s="75">
        <v>23421.43</v>
      </c>
      <c r="F87" s="74">
        <v>0</v>
      </c>
      <c r="G87" s="75">
        <v>0</v>
      </c>
      <c r="H87" s="74">
        <v>0</v>
      </c>
      <c r="I87" s="75">
        <v>0</v>
      </c>
      <c r="J87" s="75">
        <v>0</v>
      </c>
    </row>
    <row r="88" spans="1:10" s="20" customFormat="1" ht="12.75">
      <c r="A88" s="14"/>
      <c r="B88" s="19">
        <v>80195</v>
      </c>
      <c r="C88" s="2" t="s">
        <v>9</v>
      </c>
      <c r="D88" s="75">
        <v>1358320.75</v>
      </c>
      <c r="E88" s="75">
        <f>842540.6-J88</f>
        <v>108924.53999999992</v>
      </c>
      <c r="F88" s="74">
        <v>16000</v>
      </c>
      <c r="G88" s="75">
        <v>0</v>
      </c>
      <c r="H88" s="75">
        <v>0</v>
      </c>
      <c r="I88" s="75">
        <v>0</v>
      </c>
      <c r="J88" s="98">
        <v>733616.06</v>
      </c>
    </row>
    <row r="89" spans="1:10" s="20" customFormat="1" ht="12.75">
      <c r="A89" s="14"/>
      <c r="B89" s="19"/>
      <c r="C89" s="2"/>
      <c r="D89" s="75"/>
      <c r="E89" s="75"/>
      <c r="F89" s="75"/>
      <c r="G89" s="75"/>
      <c r="H89" s="75"/>
      <c r="I89" s="75"/>
      <c r="J89" s="75"/>
    </row>
    <row r="90" spans="1:10" s="42" customFormat="1" ht="12.75">
      <c r="A90" s="39">
        <v>851</v>
      </c>
      <c r="B90" s="40"/>
      <c r="C90" s="56" t="s">
        <v>73</v>
      </c>
      <c r="D90" s="73">
        <f>SUM(D91:D93)</f>
        <v>324500</v>
      </c>
      <c r="E90" s="73">
        <f aca="true" t="shared" si="11" ref="E90:J90">SUM(E91:E93)</f>
        <v>255994.95</v>
      </c>
      <c r="F90" s="73">
        <f t="shared" si="11"/>
        <v>29893</v>
      </c>
      <c r="G90" s="73">
        <f t="shared" si="11"/>
        <v>80000</v>
      </c>
      <c r="H90" s="73">
        <f t="shared" si="11"/>
        <v>0</v>
      </c>
      <c r="I90" s="73">
        <f t="shared" si="11"/>
        <v>0</v>
      </c>
      <c r="J90" s="73">
        <f t="shared" si="11"/>
        <v>0</v>
      </c>
    </row>
    <row r="91" spans="1:10" s="96" customFormat="1" ht="12.75">
      <c r="A91" s="91"/>
      <c r="B91" s="92">
        <v>85153</v>
      </c>
      <c r="C91" s="93" t="s">
        <v>96</v>
      </c>
      <c r="D91" s="94">
        <v>20000</v>
      </c>
      <c r="E91" s="95">
        <v>18167.64</v>
      </c>
      <c r="F91" s="94">
        <v>0</v>
      </c>
      <c r="G91" s="95">
        <v>0</v>
      </c>
      <c r="H91" s="94">
        <v>0</v>
      </c>
      <c r="I91" s="95">
        <v>0</v>
      </c>
      <c r="J91" s="95">
        <v>0</v>
      </c>
    </row>
    <row r="92" spans="1:10" s="20" customFormat="1" ht="12.75">
      <c r="A92" s="14"/>
      <c r="B92" s="19">
        <v>85154</v>
      </c>
      <c r="C92" s="2" t="s">
        <v>18</v>
      </c>
      <c r="D92" s="74">
        <v>220000</v>
      </c>
      <c r="E92" s="75">
        <v>153327.31</v>
      </c>
      <c r="F92" s="74">
        <v>29893</v>
      </c>
      <c r="G92" s="75">
        <v>0</v>
      </c>
      <c r="H92" s="74">
        <v>0</v>
      </c>
      <c r="I92" s="75">
        <v>0</v>
      </c>
      <c r="J92" s="75">
        <v>0</v>
      </c>
    </row>
    <row r="93" spans="1:10" s="20" customFormat="1" ht="12.75">
      <c r="A93" s="14"/>
      <c r="B93" s="19">
        <v>85195</v>
      </c>
      <c r="C93" s="49" t="s">
        <v>9</v>
      </c>
      <c r="D93" s="74">
        <v>84500</v>
      </c>
      <c r="E93" s="75">
        <v>84500</v>
      </c>
      <c r="F93" s="74">
        <v>0</v>
      </c>
      <c r="G93" s="75">
        <v>80000</v>
      </c>
      <c r="H93" s="74">
        <v>0</v>
      </c>
      <c r="I93" s="75">
        <v>0</v>
      </c>
      <c r="J93" s="75">
        <v>0</v>
      </c>
    </row>
    <row r="94" spans="1:10" s="20" customFormat="1" ht="12.75">
      <c r="A94" s="14"/>
      <c r="B94" s="19"/>
      <c r="C94" s="49"/>
      <c r="D94" s="74"/>
      <c r="E94" s="75"/>
      <c r="F94" s="74"/>
      <c r="G94" s="75"/>
      <c r="H94" s="74"/>
      <c r="I94" s="87"/>
      <c r="J94" s="75"/>
    </row>
    <row r="95" spans="1:10" s="42" customFormat="1" ht="12.75">
      <c r="A95" s="39">
        <v>852</v>
      </c>
      <c r="B95" s="40"/>
      <c r="C95" s="41" t="s">
        <v>82</v>
      </c>
      <c r="D95" s="72">
        <f>SUM(D96:D102)</f>
        <v>2994706</v>
      </c>
      <c r="E95" s="80">
        <f aca="true" t="shared" si="12" ref="E95:J95">SUM(E96:E102)</f>
        <v>2631079.6</v>
      </c>
      <c r="F95" s="73">
        <f t="shared" si="12"/>
        <v>741449.5499999999</v>
      </c>
      <c r="G95" s="80">
        <f t="shared" si="12"/>
        <v>0</v>
      </c>
      <c r="H95" s="80">
        <f t="shared" si="12"/>
        <v>0</v>
      </c>
      <c r="I95" s="80">
        <f t="shared" si="12"/>
        <v>0</v>
      </c>
      <c r="J95" s="73">
        <f t="shared" si="12"/>
        <v>0</v>
      </c>
    </row>
    <row r="96" spans="1:10" s="44" customFormat="1" ht="12.75">
      <c r="A96" s="47"/>
      <c r="B96" s="43">
        <v>85212</v>
      </c>
      <c r="C96" s="49" t="s">
        <v>95</v>
      </c>
      <c r="D96" s="76">
        <v>1284051</v>
      </c>
      <c r="E96" s="77">
        <v>1107007.55</v>
      </c>
      <c r="F96" s="76">
        <f>40971.58+2878.9+12123.09+989.36</f>
        <v>56962.93000000001</v>
      </c>
      <c r="G96" s="77">
        <v>0</v>
      </c>
      <c r="H96" s="76">
        <v>0</v>
      </c>
      <c r="I96" s="77">
        <v>0</v>
      </c>
      <c r="J96" s="77">
        <v>0</v>
      </c>
    </row>
    <row r="97" spans="1:10" s="20" customFormat="1" ht="12.75">
      <c r="A97" s="14"/>
      <c r="B97" s="19">
        <v>85213</v>
      </c>
      <c r="C97" s="2" t="s">
        <v>74</v>
      </c>
      <c r="D97" s="76">
        <v>13000</v>
      </c>
      <c r="E97" s="75">
        <v>11893.93</v>
      </c>
      <c r="F97" s="74">
        <v>0</v>
      </c>
      <c r="G97" s="75">
        <v>0</v>
      </c>
      <c r="H97" s="74">
        <v>0</v>
      </c>
      <c r="I97" s="84">
        <v>0</v>
      </c>
      <c r="J97" s="75">
        <v>0</v>
      </c>
    </row>
    <row r="98" spans="1:10" s="20" customFormat="1" ht="12.75">
      <c r="A98" s="14"/>
      <c r="B98" s="19">
        <v>85214</v>
      </c>
      <c r="C98" s="50" t="s">
        <v>31</v>
      </c>
      <c r="D98" s="74">
        <v>404565</v>
      </c>
      <c r="E98" s="75">
        <v>356575.02</v>
      </c>
      <c r="F98" s="74">
        <v>1306.62</v>
      </c>
      <c r="G98" s="75">
        <v>0</v>
      </c>
      <c r="H98" s="74">
        <v>0</v>
      </c>
      <c r="I98" s="75">
        <v>0</v>
      </c>
      <c r="J98" s="75">
        <v>0</v>
      </c>
    </row>
    <row r="99" spans="1:10" s="20" customFormat="1" ht="12.75">
      <c r="A99" s="14"/>
      <c r="B99" s="19">
        <v>85215</v>
      </c>
      <c r="C99" s="2" t="s">
        <v>19</v>
      </c>
      <c r="D99" s="74">
        <v>198000</v>
      </c>
      <c r="E99" s="75">
        <v>137594.69</v>
      </c>
      <c r="F99" s="74">
        <v>0</v>
      </c>
      <c r="G99" s="75">
        <v>0</v>
      </c>
      <c r="H99" s="74">
        <v>0</v>
      </c>
      <c r="I99" s="75">
        <v>0</v>
      </c>
      <c r="J99" s="75">
        <v>0</v>
      </c>
    </row>
    <row r="100" spans="1:10" s="20" customFormat="1" ht="12.75">
      <c r="A100" s="14"/>
      <c r="B100" s="19">
        <v>85219</v>
      </c>
      <c r="C100" s="2" t="s">
        <v>32</v>
      </c>
      <c r="D100" s="74">
        <v>592140</v>
      </c>
      <c r="E100" s="75">
        <v>555846.66</v>
      </c>
      <c r="F100" s="74">
        <f>335867.75+23860.42+62603.11+8656.21+1300</f>
        <v>432287.49</v>
      </c>
      <c r="G100" s="75">
        <v>0</v>
      </c>
      <c r="H100" s="74">
        <v>0</v>
      </c>
      <c r="I100" s="75">
        <v>0</v>
      </c>
      <c r="J100" s="75">
        <v>0</v>
      </c>
    </row>
    <row r="101" spans="1:10" s="20" customFormat="1" ht="12.75">
      <c r="A101" s="14"/>
      <c r="B101" s="19">
        <v>85228</v>
      </c>
      <c r="C101" s="2" t="s">
        <v>33</v>
      </c>
      <c r="D101" s="74">
        <v>270950</v>
      </c>
      <c r="E101" s="75">
        <v>255089.87</v>
      </c>
      <c r="F101" s="74">
        <f>192952.35+12800.77+35739.96+4759.43</f>
        <v>246252.50999999998</v>
      </c>
      <c r="G101" s="75">
        <v>0</v>
      </c>
      <c r="H101" s="74">
        <v>0</v>
      </c>
      <c r="I101" s="75">
        <v>0</v>
      </c>
      <c r="J101" s="75">
        <v>0</v>
      </c>
    </row>
    <row r="102" spans="1:10" s="20" customFormat="1" ht="12.75">
      <c r="A102" s="14"/>
      <c r="B102" s="19">
        <v>85295</v>
      </c>
      <c r="C102" s="2" t="s">
        <v>9</v>
      </c>
      <c r="D102" s="74">
        <v>232000</v>
      </c>
      <c r="E102" s="75">
        <v>207071.88</v>
      </c>
      <c r="F102" s="74">
        <v>4640</v>
      </c>
      <c r="G102" s="75">
        <v>0</v>
      </c>
      <c r="H102" s="74">
        <v>0</v>
      </c>
      <c r="I102" s="75">
        <v>0</v>
      </c>
      <c r="J102" s="75">
        <v>0</v>
      </c>
    </row>
    <row r="103" spans="1:10" s="42" customFormat="1" ht="12.75">
      <c r="A103" s="39">
        <v>854</v>
      </c>
      <c r="B103" s="40"/>
      <c r="C103" s="41" t="s">
        <v>75</v>
      </c>
      <c r="D103" s="73">
        <f>SUM(D104:D108)</f>
        <v>319999</v>
      </c>
      <c r="E103" s="85">
        <f aca="true" t="shared" si="13" ref="E103:J103">SUM(E104:E108)</f>
        <v>237171.18</v>
      </c>
      <c r="F103" s="73">
        <f t="shared" si="13"/>
        <v>160655.81</v>
      </c>
      <c r="G103" s="73">
        <f t="shared" si="13"/>
        <v>0</v>
      </c>
      <c r="H103" s="73">
        <f t="shared" si="13"/>
        <v>0</v>
      </c>
      <c r="I103" s="73">
        <f t="shared" si="13"/>
        <v>0</v>
      </c>
      <c r="J103" s="73">
        <f t="shared" si="13"/>
        <v>0</v>
      </c>
    </row>
    <row r="104" spans="1:10" s="44" customFormat="1" ht="12.75">
      <c r="A104" s="47"/>
      <c r="B104" s="43">
        <v>85401</v>
      </c>
      <c r="C104" s="49" t="s">
        <v>34</v>
      </c>
      <c r="D104" s="76">
        <v>165770</v>
      </c>
      <c r="E104" s="75">
        <v>160194.81</v>
      </c>
      <c r="F104" s="76">
        <f>121846.91+7310.03+21746.88+3065.99</f>
        <v>153969.81</v>
      </c>
      <c r="G104" s="77">
        <v>0</v>
      </c>
      <c r="H104" s="76">
        <v>0</v>
      </c>
      <c r="I104" s="77">
        <v>0</v>
      </c>
      <c r="J104" s="75">
        <v>0</v>
      </c>
    </row>
    <row r="105" spans="1:10" s="44" customFormat="1" ht="12.75">
      <c r="A105" s="47"/>
      <c r="B105" s="43">
        <v>85412</v>
      </c>
      <c r="C105" s="71" t="s">
        <v>89</v>
      </c>
      <c r="D105" s="86">
        <v>34031</v>
      </c>
      <c r="E105" s="75">
        <v>33381.71</v>
      </c>
      <c r="F105" s="76">
        <f>4583+790+113+1200</f>
        <v>6686</v>
      </c>
      <c r="G105" s="77">
        <v>0</v>
      </c>
      <c r="H105" s="76">
        <v>0</v>
      </c>
      <c r="I105" s="77">
        <v>0</v>
      </c>
      <c r="J105" s="75">
        <v>0</v>
      </c>
    </row>
    <row r="106" spans="1:10" s="44" customFormat="1" ht="12.75">
      <c r="A106" s="47"/>
      <c r="B106" s="43">
        <v>85415</v>
      </c>
      <c r="C106" s="71" t="s">
        <v>94</v>
      </c>
      <c r="D106" s="86">
        <v>117590</v>
      </c>
      <c r="E106" s="75">
        <v>42088.66</v>
      </c>
      <c r="F106" s="76">
        <v>0</v>
      </c>
      <c r="G106" s="77">
        <v>0</v>
      </c>
      <c r="H106" s="76">
        <v>0</v>
      </c>
      <c r="I106" s="86">
        <v>0</v>
      </c>
      <c r="J106" s="75">
        <v>0</v>
      </c>
    </row>
    <row r="107" spans="1:10" s="20" customFormat="1" ht="12.75">
      <c r="A107" s="69"/>
      <c r="B107" s="69">
        <v>85446</v>
      </c>
      <c r="C107" s="70" t="s">
        <v>43</v>
      </c>
      <c r="D107" s="87">
        <v>1118</v>
      </c>
      <c r="E107" s="87">
        <v>16</v>
      </c>
      <c r="F107" s="87">
        <v>0</v>
      </c>
      <c r="G107" s="87">
        <v>0</v>
      </c>
      <c r="H107" s="87">
        <v>0</v>
      </c>
      <c r="I107" s="87">
        <v>0</v>
      </c>
      <c r="J107" s="75">
        <v>0</v>
      </c>
    </row>
    <row r="108" spans="1:10" s="20" customFormat="1" ht="12.75">
      <c r="A108" s="15"/>
      <c r="B108" s="13">
        <v>85495</v>
      </c>
      <c r="C108" s="68" t="s">
        <v>9</v>
      </c>
      <c r="D108" s="78">
        <v>1490</v>
      </c>
      <c r="E108" s="79">
        <v>1490</v>
      </c>
      <c r="F108" s="78">
        <v>0</v>
      </c>
      <c r="G108" s="79">
        <v>0</v>
      </c>
      <c r="H108" s="78">
        <v>0</v>
      </c>
      <c r="I108" s="79">
        <v>0</v>
      </c>
      <c r="J108" s="79">
        <v>0</v>
      </c>
    </row>
    <row r="109" spans="1:10" s="20" customFormat="1" ht="12.75">
      <c r="A109" s="19"/>
      <c r="B109" s="19"/>
      <c r="D109" s="21"/>
      <c r="E109" s="21"/>
      <c r="F109" s="21"/>
      <c r="G109" s="21"/>
      <c r="H109" s="21"/>
      <c r="I109" s="21"/>
      <c r="J109" s="21"/>
    </row>
    <row r="110" spans="1:10" s="20" customFormat="1" ht="12.75">
      <c r="A110" s="19"/>
      <c r="B110" s="19"/>
      <c r="D110" s="21"/>
      <c r="E110" s="21"/>
      <c r="F110" s="21"/>
      <c r="G110" s="21"/>
      <c r="H110" s="21"/>
      <c r="I110" s="21"/>
      <c r="J110" s="21"/>
    </row>
    <row r="111" spans="1:10" s="20" customFormat="1" ht="12.75">
      <c r="A111" s="19"/>
      <c r="B111" s="19"/>
      <c r="D111" s="21"/>
      <c r="E111" s="21"/>
      <c r="F111" s="21"/>
      <c r="G111" s="21"/>
      <c r="H111" s="21"/>
      <c r="I111" s="21"/>
      <c r="J111" s="21"/>
    </row>
    <row r="112" spans="1:10" s="20" customFormat="1" ht="12.75">
      <c r="A112" s="19"/>
      <c r="B112" s="19"/>
      <c r="D112" s="21"/>
      <c r="E112" s="21"/>
      <c r="F112" s="21"/>
      <c r="G112" s="21"/>
      <c r="H112" s="21"/>
      <c r="I112" s="21"/>
      <c r="J112" s="21"/>
    </row>
    <row r="113" spans="1:10" s="20" customFormat="1" ht="12.75">
      <c r="A113" s="13"/>
      <c r="B113" s="13"/>
      <c r="C113" s="1"/>
      <c r="D113" s="5"/>
      <c r="E113" s="21"/>
      <c r="F113" s="21"/>
      <c r="G113" s="21"/>
      <c r="H113" s="21"/>
      <c r="I113" s="21"/>
      <c r="J113" s="21"/>
    </row>
    <row r="114" spans="1:10" ht="12.75">
      <c r="A114" s="14"/>
      <c r="B114" s="14"/>
      <c r="C114" s="2"/>
      <c r="D114" s="22"/>
      <c r="E114" s="28" t="s">
        <v>48</v>
      </c>
      <c r="F114" s="26"/>
      <c r="G114" s="26"/>
      <c r="H114" s="26"/>
      <c r="I114" s="26"/>
      <c r="J114" s="29"/>
    </row>
    <row r="115" spans="1:10" ht="12.75">
      <c r="A115" s="14"/>
      <c r="B115" s="14"/>
      <c r="C115" s="14"/>
      <c r="D115" s="27"/>
      <c r="E115" s="100" t="s">
        <v>0</v>
      </c>
      <c r="F115" s="101"/>
      <c r="G115" s="101"/>
      <c r="H115" s="101"/>
      <c r="I115" s="102"/>
      <c r="J115" s="31"/>
    </row>
    <row r="116" spans="1:10" ht="12.75">
      <c r="A116" s="14"/>
      <c r="B116" s="14"/>
      <c r="C116" s="14" t="s">
        <v>44</v>
      </c>
      <c r="D116" s="27" t="s">
        <v>46</v>
      </c>
      <c r="E116" s="30"/>
      <c r="F116" s="28" t="s">
        <v>48</v>
      </c>
      <c r="G116" s="26"/>
      <c r="H116" s="26"/>
      <c r="I116" s="33"/>
      <c r="J116" s="25" t="s">
        <v>1</v>
      </c>
    </row>
    <row r="117" spans="1:10" ht="12.75">
      <c r="A117" s="14" t="s">
        <v>3</v>
      </c>
      <c r="B117" s="14" t="s">
        <v>4</v>
      </c>
      <c r="C117" s="14" t="s">
        <v>45</v>
      </c>
      <c r="D117" s="25" t="s">
        <v>47</v>
      </c>
      <c r="E117" s="32" t="s">
        <v>49</v>
      </c>
      <c r="F117" s="8" t="s">
        <v>5</v>
      </c>
      <c r="G117" s="6"/>
      <c r="H117" s="34" t="s">
        <v>1</v>
      </c>
      <c r="I117" s="16" t="s">
        <v>7</v>
      </c>
      <c r="J117" s="25" t="s">
        <v>2</v>
      </c>
    </row>
    <row r="118" spans="1:10" ht="12.75">
      <c r="A118" s="14"/>
      <c r="B118" s="14"/>
      <c r="C118" s="14"/>
      <c r="D118" s="25"/>
      <c r="E118" s="6"/>
      <c r="F118" s="8" t="s">
        <v>50</v>
      </c>
      <c r="G118" s="34" t="s">
        <v>6</v>
      </c>
      <c r="H118" s="34" t="s">
        <v>52</v>
      </c>
      <c r="I118" s="16" t="s">
        <v>53</v>
      </c>
      <c r="J118" s="7"/>
    </row>
    <row r="119" spans="1:10" ht="12.75">
      <c r="A119" s="15"/>
      <c r="B119" s="15"/>
      <c r="C119" s="3"/>
      <c r="D119" s="9"/>
      <c r="E119" s="10"/>
      <c r="F119" s="45" t="s">
        <v>51</v>
      </c>
      <c r="G119" s="10"/>
      <c r="H119" s="35" t="s">
        <v>8</v>
      </c>
      <c r="I119" s="17" t="s">
        <v>54</v>
      </c>
      <c r="J119" s="11"/>
    </row>
    <row r="120" spans="1:10" s="24" customFormat="1" ht="12.75">
      <c r="A120" s="62">
        <v>1</v>
      </c>
      <c r="B120" s="63">
        <v>2</v>
      </c>
      <c r="C120" s="62">
        <v>3</v>
      </c>
      <c r="D120" s="64">
        <v>4</v>
      </c>
      <c r="E120" s="65">
        <v>5</v>
      </c>
      <c r="F120" s="64">
        <v>6</v>
      </c>
      <c r="G120" s="65">
        <v>7</v>
      </c>
      <c r="H120" s="64">
        <v>8</v>
      </c>
      <c r="I120" s="65">
        <v>9</v>
      </c>
      <c r="J120" s="65">
        <v>10</v>
      </c>
    </row>
    <row r="121" spans="1:10" s="42" customFormat="1" ht="12.75">
      <c r="A121" s="46">
        <v>900</v>
      </c>
      <c r="B121" s="40"/>
      <c r="C121" s="48" t="s">
        <v>76</v>
      </c>
      <c r="D121" s="72"/>
      <c r="E121" s="83"/>
      <c r="F121" s="72"/>
      <c r="G121" s="83"/>
      <c r="H121" s="72"/>
      <c r="I121" s="83"/>
      <c r="J121" s="83"/>
    </row>
    <row r="122" spans="1:10" s="42" customFormat="1" ht="12.75">
      <c r="A122" s="39"/>
      <c r="B122" s="40"/>
      <c r="C122" s="41" t="s">
        <v>77</v>
      </c>
      <c r="D122" s="72">
        <f>SUM(D123:D127)</f>
        <v>4004510.08</v>
      </c>
      <c r="E122" s="73">
        <f aca="true" t="shared" si="14" ref="E122:J122">SUM(E123:E127)</f>
        <v>1595762.02</v>
      </c>
      <c r="F122" s="72">
        <f t="shared" si="14"/>
        <v>0</v>
      </c>
      <c r="G122" s="73">
        <f t="shared" si="14"/>
        <v>121243.16</v>
      </c>
      <c r="H122" s="72">
        <f t="shared" si="14"/>
        <v>0</v>
      </c>
      <c r="I122" s="73">
        <f t="shared" si="14"/>
        <v>0</v>
      </c>
      <c r="J122" s="73">
        <f t="shared" si="14"/>
        <v>1322864.87</v>
      </c>
    </row>
    <row r="123" spans="1:10" s="20" customFormat="1" ht="12.75">
      <c r="A123" s="14"/>
      <c r="B123" s="19">
        <v>90003</v>
      </c>
      <c r="C123" s="2" t="s">
        <v>35</v>
      </c>
      <c r="D123" s="74">
        <v>1015500</v>
      </c>
      <c r="E123" s="75">
        <v>965590.47</v>
      </c>
      <c r="F123" s="74">
        <v>0</v>
      </c>
      <c r="G123" s="75">
        <v>0</v>
      </c>
      <c r="H123" s="74">
        <v>0</v>
      </c>
      <c r="I123" s="75">
        <v>0</v>
      </c>
      <c r="J123" s="75">
        <v>0</v>
      </c>
    </row>
    <row r="124" spans="1:10" s="20" customFormat="1" ht="12.75">
      <c r="A124" s="14"/>
      <c r="B124" s="19">
        <v>90004</v>
      </c>
      <c r="C124" s="50" t="s">
        <v>36</v>
      </c>
      <c r="D124" s="74">
        <v>204100</v>
      </c>
      <c r="E124" s="75">
        <v>126821.15</v>
      </c>
      <c r="F124" s="74">
        <v>0</v>
      </c>
      <c r="G124" s="75">
        <v>0</v>
      </c>
      <c r="H124" s="74">
        <v>0</v>
      </c>
      <c r="I124" s="75">
        <v>0</v>
      </c>
      <c r="J124" s="75">
        <v>0</v>
      </c>
    </row>
    <row r="125" spans="1:10" s="20" customFormat="1" ht="12.75">
      <c r="A125" s="14"/>
      <c r="B125" s="19">
        <v>90015</v>
      </c>
      <c r="C125" s="2" t="s">
        <v>37</v>
      </c>
      <c r="D125" s="74">
        <v>395950</v>
      </c>
      <c r="E125" s="75">
        <f>381040.2-J125</f>
        <v>341182.8</v>
      </c>
      <c r="F125" s="74">
        <v>0</v>
      </c>
      <c r="G125" s="75">
        <v>0</v>
      </c>
      <c r="H125" s="74">
        <v>0</v>
      </c>
      <c r="I125" s="75">
        <v>0</v>
      </c>
      <c r="J125" s="75">
        <v>39857.4</v>
      </c>
    </row>
    <row r="126" spans="1:10" s="20" customFormat="1" ht="12.75">
      <c r="A126" s="14"/>
      <c r="B126" s="19">
        <v>90017</v>
      </c>
      <c r="C126" s="2" t="s">
        <v>83</v>
      </c>
      <c r="D126" s="74">
        <v>811319</v>
      </c>
      <c r="E126" s="75">
        <f>621920.89-J126</f>
        <v>96253.70000000007</v>
      </c>
      <c r="F126" s="74">
        <v>0</v>
      </c>
      <c r="G126" s="75">
        <v>96253.7</v>
      </c>
      <c r="H126" s="74">
        <v>0</v>
      </c>
      <c r="I126" s="75">
        <v>0</v>
      </c>
      <c r="J126" s="75">
        <v>525667.19</v>
      </c>
    </row>
    <row r="127" spans="1:10" s="20" customFormat="1" ht="12.75">
      <c r="A127" s="14"/>
      <c r="B127" s="19">
        <v>90095</v>
      </c>
      <c r="C127" s="2" t="s">
        <v>9</v>
      </c>
      <c r="D127" s="74">
        <v>1577641.08</v>
      </c>
      <c r="E127" s="75">
        <f>823254.18-J127</f>
        <v>65913.90000000002</v>
      </c>
      <c r="F127" s="74">
        <v>0</v>
      </c>
      <c r="G127" s="75">
        <v>24989.46</v>
      </c>
      <c r="H127" s="74">
        <v>0</v>
      </c>
      <c r="I127" s="75">
        <v>0</v>
      </c>
      <c r="J127" s="75">
        <f>691592.92+58972.36+6775</f>
        <v>757340.28</v>
      </c>
    </row>
    <row r="128" spans="1:10" s="20" customFormat="1" ht="12.75">
      <c r="A128" s="14"/>
      <c r="B128" s="19"/>
      <c r="C128" s="2"/>
      <c r="D128" s="74"/>
      <c r="E128" s="75"/>
      <c r="F128" s="74"/>
      <c r="G128" s="75"/>
      <c r="H128" s="74"/>
      <c r="I128" s="75"/>
      <c r="J128" s="75"/>
    </row>
    <row r="129" spans="1:10" s="42" customFormat="1" ht="12.75">
      <c r="A129" s="39">
        <v>921</v>
      </c>
      <c r="B129" s="40"/>
      <c r="C129" s="41" t="s">
        <v>81</v>
      </c>
      <c r="D129" s="72"/>
      <c r="E129" s="73"/>
      <c r="F129" s="72"/>
      <c r="G129" s="73"/>
      <c r="H129" s="72"/>
      <c r="I129" s="73"/>
      <c r="J129" s="73"/>
    </row>
    <row r="130" spans="1:10" s="42" customFormat="1" ht="12.75">
      <c r="A130" s="39"/>
      <c r="B130" s="40"/>
      <c r="C130" s="41" t="s">
        <v>78</v>
      </c>
      <c r="D130" s="72">
        <f>SUM(D131:D134)</f>
        <v>1699315</v>
      </c>
      <c r="E130" s="73">
        <f aca="true" t="shared" si="15" ref="E130:J130">SUM(E131:E134)</f>
        <v>1054112.1600000001</v>
      </c>
      <c r="F130" s="72">
        <f t="shared" si="15"/>
        <v>0</v>
      </c>
      <c r="G130" s="73">
        <f t="shared" si="15"/>
        <v>1054112.1600000001</v>
      </c>
      <c r="H130" s="72">
        <f t="shared" si="15"/>
        <v>0</v>
      </c>
      <c r="I130" s="73">
        <f t="shared" si="15"/>
        <v>0</v>
      </c>
      <c r="J130" s="73">
        <f t="shared" si="15"/>
        <v>339724</v>
      </c>
    </row>
    <row r="131" spans="1:10" s="20" customFormat="1" ht="12.75">
      <c r="A131" s="14"/>
      <c r="B131" s="19">
        <v>92109</v>
      </c>
      <c r="C131" s="2" t="s">
        <v>38</v>
      </c>
      <c r="D131" s="74">
        <v>718265</v>
      </c>
      <c r="E131" s="75">
        <v>714262.16</v>
      </c>
      <c r="F131" s="74">
        <v>0</v>
      </c>
      <c r="G131" s="75">
        <v>714262.16</v>
      </c>
      <c r="H131" s="74">
        <v>0</v>
      </c>
      <c r="I131" s="75">
        <v>0</v>
      </c>
      <c r="J131" s="75">
        <v>0</v>
      </c>
    </row>
    <row r="132" spans="1:10" s="20" customFormat="1" ht="12.75">
      <c r="A132" s="14"/>
      <c r="B132" s="19">
        <v>92116</v>
      </c>
      <c r="C132" s="2" t="s">
        <v>17</v>
      </c>
      <c r="D132" s="74">
        <v>264850</v>
      </c>
      <c r="E132" s="75">
        <v>264850</v>
      </c>
      <c r="F132" s="74">
        <v>0</v>
      </c>
      <c r="G132" s="75">
        <v>264850</v>
      </c>
      <c r="H132" s="74">
        <v>0</v>
      </c>
      <c r="I132" s="75">
        <v>0</v>
      </c>
      <c r="J132" s="75">
        <v>0</v>
      </c>
    </row>
    <row r="133" spans="1:10" s="20" customFormat="1" ht="12.75">
      <c r="A133" s="14"/>
      <c r="B133" s="19">
        <v>92120</v>
      </c>
      <c r="C133" s="99" t="s">
        <v>98</v>
      </c>
      <c r="D133" s="74">
        <v>302300</v>
      </c>
      <c r="E133" s="75">
        <f>18056-J133</f>
        <v>0</v>
      </c>
      <c r="F133" s="74">
        <v>0</v>
      </c>
      <c r="G133" s="75">
        <v>0</v>
      </c>
      <c r="H133" s="74">
        <v>0</v>
      </c>
      <c r="I133" s="75">
        <v>0</v>
      </c>
      <c r="J133" s="75">
        <v>18056</v>
      </c>
    </row>
    <row r="134" spans="1:10" s="20" customFormat="1" ht="12.75">
      <c r="A134" s="14"/>
      <c r="B134" s="19">
        <v>92195</v>
      </c>
      <c r="C134" s="2" t="s">
        <v>9</v>
      </c>
      <c r="D134" s="74">
        <v>413900</v>
      </c>
      <c r="E134" s="75">
        <f>396668-J134</f>
        <v>75000</v>
      </c>
      <c r="F134" s="74">
        <v>0</v>
      </c>
      <c r="G134" s="75">
        <v>75000</v>
      </c>
      <c r="H134" s="74">
        <v>0</v>
      </c>
      <c r="I134" s="75">
        <v>0</v>
      </c>
      <c r="J134" s="75">
        <v>321668</v>
      </c>
    </row>
    <row r="135" spans="1:10" s="20" customFormat="1" ht="12.75">
      <c r="A135" s="14"/>
      <c r="B135" s="19"/>
      <c r="C135" s="2"/>
      <c r="D135" s="74"/>
      <c r="E135" s="75"/>
      <c r="F135" s="74"/>
      <c r="G135" s="75"/>
      <c r="H135" s="74"/>
      <c r="I135" s="75"/>
      <c r="J135" s="75"/>
    </row>
    <row r="136" spans="1:10" s="42" customFormat="1" ht="12.75">
      <c r="A136" s="39">
        <v>926</v>
      </c>
      <c r="B136" s="40"/>
      <c r="C136" s="41" t="s">
        <v>79</v>
      </c>
      <c r="D136" s="72">
        <f>SUM(D137)</f>
        <v>205411</v>
      </c>
      <c r="E136" s="73">
        <f aca="true" t="shared" si="16" ref="E136:J136">SUM(E137)</f>
        <v>184762.87</v>
      </c>
      <c r="F136" s="72">
        <f t="shared" si="16"/>
        <v>48972.49</v>
      </c>
      <c r="G136" s="73">
        <f t="shared" si="16"/>
        <v>0</v>
      </c>
      <c r="H136" s="72">
        <f t="shared" si="16"/>
        <v>0</v>
      </c>
      <c r="I136" s="73">
        <f t="shared" si="16"/>
        <v>0</v>
      </c>
      <c r="J136" s="73">
        <f t="shared" si="16"/>
        <v>0</v>
      </c>
    </row>
    <row r="137" spans="1:10" s="20" customFormat="1" ht="12.75">
      <c r="A137" s="14"/>
      <c r="B137" s="19">
        <v>92695</v>
      </c>
      <c r="C137" s="2" t="s">
        <v>9</v>
      </c>
      <c r="D137" s="74">
        <v>205411</v>
      </c>
      <c r="E137" s="75">
        <v>184762.87</v>
      </c>
      <c r="F137" s="74">
        <f>1808.39+259.1+46905</f>
        <v>48972.49</v>
      </c>
      <c r="G137" s="75">
        <v>0</v>
      </c>
      <c r="H137" s="74">
        <v>0</v>
      </c>
      <c r="I137" s="75">
        <v>0</v>
      </c>
      <c r="J137" s="75">
        <v>0</v>
      </c>
    </row>
    <row r="138" spans="1:10" s="18" customFormat="1" ht="14.25">
      <c r="A138" s="57"/>
      <c r="B138" s="58"/>
      <c r="C138" s="61"/>
      <c r="D138" s="88"/>
      <c r="E138" s="89"/>
      <c r="F138" s="88"/>
      <c r="G138" s="89"/>
      <c r="H138" s="88"/>
      <c r="I138" s="89"/>
      <c r="J138" s="89"/>
    </row>
    <row r="139" spans="1:10" s="37" customFormat="1" ht="12.75">
      <c r="A139" s="59" t="s">
        <v>80</v>
      </c>
      <c r="B139" s="60"/>
      <c r="C139" s="60"/>
      <c r="D139" s="90">
        <f aca="true" t="shared" si="17" ref="D139:J139">D136+D130+D122+D103+D95+D90+D81+D69+D66+D59+D54+D45+D31+D27+D24+D19+D15</f>
        <v>36276927.68</v>
      </c>
      <c r="E139" s="90">
        <f t="shared" si="17"/>
        <v>19937078.849999998</v>
      </c>
      <c r="F139" s="90">
        <f t="shared" si="17"/>
        <v>8415354.8</v>
      </c>
      <c r="G139" s="90">
        <f t="shared" si="17"/>
        <v>1279565.32</v>
      </c>
      <c r="H139" s="90">
        <f t="shared" si="17"/>
        <v>215294.05</v>
      </c>
      <c r="I139" s="90">
        <f t="shared" si="17"/>
        <v>0</v>
      </c>
      <c r="J139" s="90">
        <f t="shared" si="17"/>
        <v>11837763.01</v>
      </c>
    </row>
    <row r="140" spans="1:9" ht="12.75">
      <c r="A140" s="20"/>
      <c r="B140"/>
      <c r="F140"/>
      <c r="G140"/>
      <c r="H140"/>
      <c r="I140"/>
    </row>
    <row r="141" spans="1:10" ht="12.75">
      <c r="A141"/>
      <c r="B141"/>
      <c r="D141"/>
      <c r="F141"/>
      <c r="G141"/>
      <c r="H141"/>
      <c r="I141"/>
      <c r="J141"/>
    </row>
    <row r="142" spans="1:10" ht="12.75">
      <c r="A142"/>
      <c r="B142"/>
      <c r="D142"/>
      <c r="E142"/>
      <c r="F142"/>
      <c r="G142"/>
      <c r="H142"/>
      <c r="I142"/>
      <c r="J142"/>
    </row>
    <row r="143" spans="1:10" ht="12.75">
      <c r="A143"/>
      <c r="B143"/>
      <c r="D143"/>
      <c r="E143"/>
      <c r="F143"/>
      <c r="G143"/>
      <c r="H143"/>
      <c r="I143"/>
      <c r="J143"/>
    </row>
    <row r="144" spans="1:10" ht="12.75">
      <c r="A144"/>
      <c r="B144"/>
      <c r="D144"/>
      <c r="E144"/>
      <c r="F144"/>
      <c r="G144"/>
      <c r="H144"/>
      <c r="I144"/>
      <c r="J144"/>
    </row>
  </sheetData>
  <mergeCells count="7">
    <mergeCell ref="E75:I75"/>
    <mergeCell ref="E115:I115"/>
    <mergeCell ref="E9:I9"/>
    <mergeCell ref="C5:G5"/>
    <mergeCell ref="C6:F6"/>
    <mergeCell ref="C7:F7"/>
    <mergeCell ref="E39:I3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2008-03-17T13:55:00Z</cp:lastPrinted>
  <dcterms:created xsi:type="dcterms:W3CDTF">2002-10-29T10:55:58Z</dcterms:created>
  <dcterms:modified xsi:type="dcterms:W3CDTF">2008-03-17T13:59:06Z</dcterms:modified>
  <cp:category/>
  <cp:version/>
  <cp:contentType/>
  <cp:contentStatus/>
</cp:coreProperties>
</file>