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<sst xmlns="http://schemas.openxmlformats.org/spreadsheetml/2006/main" count="382" uniqueCount="211">
  <si>
    <t>Lp.</t>
  </si>
  <si>
    <t>Dział</t>
  </si>
  <si>
    <t>Rozdz.</t>
  </si>
  <si>
    <t>§</t>
  </si>
  <si>
    <t>Nazwa zadania inwestycyjnego</t>
  </si>
  <si>
    <t>i okres realizacji ( w latach)</t>
  </si>
  <si>
    <t>Łączne koszty</t>
  </si>
  <si>
    <t>2008 r.</t>
  </si>
  <si>
    <t>2009r.</t>
  </si>
  <si>
    <t>Jednostka</t>
  </si>
  <si>
    <t>organizacyjna</t>
  </si>
  <si>
    <t>relizująca</t>
  </si>
  <si>
    <t>program lub</t>
  </si>
  <si>
    <t xml:space="preserve">koordynująca </t>
  </si>
  <si>
    <t xml:space="preserve">wykonanie </t>
  </si>
  <si>
    <t>programu</t>
  </si>
  <si>
    <t xml:space="preserve">rezerwy na inwestycje i zakupy </t>
  </si>
  <si>
    <t>szkoła nr 1</t>
  </si>
  <si>
    <t>gimnazjum-zakup patelni,rzutnikai pracowni</t>
  </si>
  <si>
    <t>inwestycyjne-dotacja z przeznaczeniem na 15%</t>
  </si>
  <si>
    <t xml:space="preserve">dofinansowanie robót budowlanych </t>
  </si>
  <si>
    <t>przy zabytkach wpisanych do rejestru zabytków-</t>
  </si>
  <si>
    <t>remont dachu kościoła w Międzyzdrojach</t>
  </si>
  <si>
    <t>gmina M-je</t>
  </si>
  <si>
    <t>przedszkole</t>
  </si>
  <si>
    <t>gimnazjum</t>
  </si>
  <si>
    <t xml:space="preserve">gmina </t>
  </si>
  <si>
    <t xml:space="preserve"> Golczewo</t>
  </si>
  <si>
    <t>ogółem</t>
  </si>
  <si>
    <t>parafie</t>
  </si>
  <si>
    <t>dokumentacja i utwardzenie nawierzchni pod punkty</t>
  </si>
  <si>
    <t>handlowe  przy ul.Boheterów  Warszawy (2007)</t>
  </si>
  <si>
    <t>dokumentacja na remont  ul.Książąt Pomorskich (2007)</t>
  </si>
  <si>
    <t>budowa budynku wielorodzinnego w M-jach (2006-2008)</t>
  </si>
  <si>
    <t>urządzenie cmentarza w Międzyzdrojach (2006-2009)</t>
  </si>
  <si>
    <t>rozbudowa centrali telefonicznej (2007)</t>
  </si>
  <si>
    <t>modernizacja sieci komputerowej (2007)</t>
  </si>
  <si>
    <t>remont dachu budynku urzędu (2007)</t>
  </si>
  <si>
    <t>zakup radiostacji dla Straży Miejskiej (2007)</t>
  </si>
  <si>
    <t>wykonanie podjazdu i bramy garażowej- OSP  (2007)</t>
  </si>
  <si>
    <t>szkoła nr 1-zakup kserokopiarki (2007)</t>
  </si>
  <si>
    <t>przedszkole-zakup pralnicy z suszarką i patelni (2007)</t>
  </si>
  <si>
    <t>językowej (2007)</t>
  </si>
  <si>
    <t>szkoła nr 1-remont podłączenia energetycznego(2007)</t>
  </si>
  <si>
    <t>szkoła nr 1-remont stołowki (2007)</t>
  </si>
  <si>
    <t>przedszkole-plac zabaw ( 2007)</t>
  </si>
  <si>
    <t>gimnazjum-elewacja i docieplenie budynku i inne (2007)</t>
  </si>
  <si>
    <t>gimnazjum-przebudowa klatki schodowej (2007)</t>
  </si>
  <si>
    <t>rozbudowa istniejącego placu zabaw w parku (2007)</t>
  </si>
  <si>
    <t>rozbudowa oświetlenia ul.Turkusowa (2006-2007)</t>
  </si>
  <si>
    <t>rekultywacja składowiska odpadów komunal.(2006-2009)</t>
  </si>
  <si>
    <t xml:space="preserve">rozbudowa sieci wodno-kanalizacyjnej w ul.Mierniczej </t>
  </si>
  <si>
    <t>i sieci kanalizacyjnej w ul.Polnej  (2006-2007)</t>
  </si>
  <si>
    <t>schroniska dla zwierząt  w  Sosnowicach (2007)</t>
  </si>
  <si>
    <t>ul.Promanada Gwiazd -BALBINKA (2007)</t>
  </si>
  <si>
    <t>i Lubinie (2007)</t>
  </si>
  <si>
    <t>razem dział  600</t>
  </si>
  <si>
    <t>razem dział  750</t>
  </si>
  <si>
    <t>razem dział  754</t>
  </si>
  <si>
    <t>razem dział 801</t>
  </si>
  <si>
    <t>razem dział 900</t>
  </si>
  <si>
    <t>razem dział 921</t>
  </si>
  <si>
    <t xml:space="preserve">dotacja dla Gminy Golczewo na budowę </t>
  </si>
  <si>
    <t>zakup pompy typu Flugt 3171 180 LT 611 (2007)</t>
  </si>
  <si>
    <t>przebudowa  budynku położonego przy</t>
  </si>
  <si>
    <t>remont ul.Dobrej i parkingu przy Wzgórzu Zielonka</t>
  </si>
  <si>
    <t xml:space="preserve">zakup programu komputerowego w celu zaprowadzenia </t>
  </si>
  <si>
    <t>ewidencji dróg (2007)</t>
  </si>
  <si>
    <t>oraz budowa zaplecza sanitarnego (2007)</t>
  </si>
  <si>
    <t>wykonanie adaptacji budynku wczasowego na mieszkalny</t>
  </si>
  <si>
    <t>razem dział  700</t>
  </si>
  <si>
    <t>zakup zestawu konferencyjnego-nagłośnienie (2007)</t>
  </si>
  <si>
    <t>szkoła nr 2-projekt i rozbudowa budynku (2007)</t>
  </si>
  <si>
    <t>O10</t>
  </si>
  <si>
    <t>O1095</t>
  </si>
  <si>
    <t>razem dział  010</t>
  </si>
  <si>
    <t>samoobsługowy kiosk multimedialny(2007)</t>
  </si>
  <si>
    <t>program antywirusowy(2007)</t>
  </si>
  <si>
    <t>kserokopiarka(2007)</t>
  </si>
  <si>
    <t>komputery(2007)</t>
  </si>
  <si>
    <t>zakup samochodu i ładowarki-dot.dla ZOŚ (2007)</t>
  </si>
  <si>
    <t>montaż automatycznej stacji uzdatniania wody</t>
  </si>
  <si>
    <t>wykonanie przyłączy do toalet -amfiteatr</t>
  </si>
  <si>
    <t>razem dział 851</t>
  </si>
  <si>
    <t>dokument.na rozbudowę  sieci wod.kan.ul.Wąska(2007)</t>
  </si>
  <si>
    <t>dotacja na modernizację drogi Wapnica -Wicko(2006-2007)</t>
  </si>
  <si>
    <t>wykonanie studni chłonnej w ul.Myśliwskiej(2007)</t>
  </si>
  <si>
    <t>remonty mieszkań komunalnych (MTBS)(2007)</t>
  </si>
  <si>
    <t>opracow.projektu na bud. mieszk.Słowiańska(2007)</t>
  </si>
  <si>
    <t>przy ul.Ludowej 2 (2007)</t>
  </si>
  <si>
    <t>powiat</t>
  </si>
  <si>
    <t>ZOŚ</t>
  </si>
  <si>
    <t>ZWiK</t>
  </si>
  <si>
    <t>razem dział 710</t>
  </si>
  <si>
    <t>opracow.dokument.na zadanie"Wrota Międzyzdrojów-</t>
  </si>
  <si>
    <t xml:space="preserve">wykonanie konstrukcji ramowej z witaczem </t>
  </si>
  <si>
    <t>doposażenie i uruchomienie pompowni ścieków sanitar-</t>
  </si>
  <si>
    <t>uporządkowanie gospoadarki wodno-ściekowej</t>
  </si>
  <si>
    <t>zakup ławek-amfiteatr</t>
  </si>
  <si>
    <t xml:space="preserve">klimatyzacja sali ślubów i pomieszczeń biurowych </t>
  </si>
  <si>
    <t xml:space="preserve">budowa i przebudowa ulicy Nowomyśliwskiej pomiędzy </t>
  </si>
  <si>
    <t>budowa drogi-ulicy Komunalnej pomiędzy ulicą Niepo-</t>
  </si>
  <si>
    <t xml:space="preserve">docieplenie budynku mieszkalnego wraz z wymianą </t>
  </si>
  <si>
    <t>obróbek blacharskich,stolarki drzwiowej zewnętrznej</t>
  </si>
  <si>
    <t>oraz remontem schodów zewnętrznych i zagospodarow.</t>
  </si>
  <si>
    <t>opracowanie dokumentacji technicznej na przebudowę</t>
  </si>
  <si>
    <t xml:space="preserve">opracowanie dokumentacji technicznej na budowę </t>
  </si>
  <si>
    <t>oświetlenia drogowego  w ul.Wodziczki i Nowomyśliwskiej</t>
  </si>
  <si>
    <t>zmiana funkcji sterowania w stacji uzdatniania</t>
  </si>
  <si>
    <t>wody oraz wymiana sieci wodociągowej oraz</t>
  </si>
  <si>
    <t>przełożenie pokrycia dachowego kościoła w Lubiniu</t>
  </si>
  <si>
    <t>przebudowa drogi -ulicy Ludowej i ulicy Tysiąclecia</t>
  </si>
  <si>
    <t>budowa zespołu zielonych  parkingów ogólnodostępnych</t>
  </si>
  <si>
    <t>przebudowa drogi- ulicy Boh.Warszawy i ulicy Promenada</t>
  </si>
  <si>
    <t>remont ulicy Rybackiej i Mickiewicza w Międzyzdrojach</t>
  </si>
  <si>
    <t xml:space="preserve">budowa stałego zjazdu na plażę przy ul.Cichej </t>
  </si>
  <si>
    <t>którego wchodzą następujące zadania;</t>
  </si>
  <si>
    <t>Projekt:Uzbrojenie terenów inwestycyjnych w Międzyzdrojach w skład, którego</t>
  </si>
  <si>
    <t>wchodzą następujace zadania;</t>
  </si>
  <si>
    <t>Projekt:Modernizacja infrastruktury turystycznej w Międzyzdrojach w skład,</t>
  </si>
  <si>
    <t xml:space="preserve">ulicą Myśliwską a ulicą Gryfa Pomorskiego </t>
  </si>
  <si>
    <t>dległości a ulicą Nowomyśliwską w Międzyzdrojach</t>
  </si>
  <si>
    <t>Pozostałe zadania:</t>
  </si>
  <si>
    <t>Gwiazd w Międzyzdrojach (2007-2009)</t>
  </si>
  <si>
    <t>(2005-2009)</t>
  </si>
  <si>
    <t>(2006-2009)</t>
  </si>
  <si>
    <t>przy ulicy Komunalnej w Międzyzdrojach(2007-2009)</t>
  </si>
  <si>
    <t>finansowe/</t>
  </si>
  <si>
    <t>udział gminy</t>
  </si>
  <si>
    <t xml:space="preserve"> w ciągu drogi wojewódzkiej nr 102(2007)</t>
  </si>
  <si>
    <t>toaleta socjalno-bytowa i zakup kontenera(2007)</t>
  </si>
  <si>
    <t>oprac. projektu na budowę hali targowej,dz.70/23(2007)</t>
  </si>
  <si>
    <t>budynku biurowo-usługowego-Zwycięstwa 50(2007)</t>
  </si>
  <si>
    <t>w budynku urzędu(2007)</t>
  </si>
  <si>
    <t>zakup i montaż syren elektronicznych…….(2007)</t>
  </si>
  <si>
    <t>remont budynku Komendy Powiatowej Policji(2007)</t>
  </si>
  <si>
    <t>zabezp.bezpieczeństwa turystów oraz wdrożenie</t>
  </si>
  <si>
    <t>społeczeństwa informacyjnego w gminie Międzyzdroje</t>
  </si>
  <si>
    <t>remont toalet w szkole nr 1(2007)</t>
  </si>
  <si>
    <t>opracowanie dokumentacji techn.-boiska gimnazjum(2007)</t>
  </si>
  <si>
    <t>projekt budowlany"remont boiska górnego"(2007)</t>
  </si>
  <si>
    <t>budowa boiska sportowego-gimnazjum(2007)</t>
  </si>
  <si>
    <t xml:space="preserve">rozbudowa hali sportowej przy szkole podstawowej </t>
  </si>
  <si>
    <t>nr 1 w Międzyzdrojach(2007-2009)</t>
  </si>
  <si>
    <t>opracowanie koncepcji zagospodar. Budynku Wikliny(2007)</t>
  </si>
  <si>
    <t>agregat pompowy do studni w ujęciu wody-ZWiK(2007)</t>
  </si>
  <si>
    <t>nych P-1 w m.Lubin(2007)</t>
  </si>
  <si>
    <t>przyłączy w ul .Dobrej(2007)</t>
  </si>
  <si>
    <t>na obszarze ZGWW(2007)</t>
  </si>
  <si>
    <t>ZGWW</t>
  </si>
  <si>
    <t>budowa infrastruktury i wspólnej marki turystycznej</t>
  </si>
  <si>
    <t>gmina Międzyzdroje(2007)</t>
  </si>
  <si>
    <t>parafia</t>
  </si>
  <si>
    <t>budowa amfiteatru wraz z zapleczem i zabudową</t>
  </si>
  <si>
    <t>towarzyszącą na nieruchomościach położonych przy</t>
  </si>
  <si>
    <t>ul.Boh.Warszawy w Międzyzdrojach z przyłączami</t>
  </si>
  <si>
    <t>gimnazjum-wymiana 15 okien w budynku</t>
  </si>
  <si>
    <t>wykup samochodu ciężarowego Mercedes-Benz</t>
  </si>
  <si>
    <t>oprac.koncepcji na bud.budynku biblioteki miejskiej</t>
  </si>
  <si>
    <t>oprac.projektu budowl.na bud.budynku usługowego-</t>
  </si>
  <si>
    <t>kawiarni pn."Chopin"</t>
  </si>
  <si>
    <t>oprac.projektu budowl.na budowę przepompowni  wraz</t>
  </si>
  <si>
    <t>z przyłączami do kanaliz.tłocznej i grawit.w ul.Wodnej</t>
  </si>
  <si>
    <t>przygotowanie wniosku aplikacyjnego o dofinans.inwest.</t>
  </si>
  <si>
    <t>pn."Uzbrojenie terenów inwestycyjnych w M-jach"</t>
  </si>
  <si>
    <t>remont sali ślubów i wykonanie stopni zabezpieczających</t>
  </si>
  <si>
    <t>w gabinecie Burmistrza</t>
  </si>
  <si>
    <t>oprac.studium wykonalności projektu wraz z przyg.</t>
  </si>
  <si>
    <t>wniosku o dofinans.inwest.pn."Rozbudowa hali sportowej</t>
  </si>
  <si>
    <t>przy Szkole nr 1" oraz pełnienie funkcji inż.Kontraktu</t>
  </si>
  <si>
    <t>oprac.projektu bud.na budowę boiska wielofunkcyjnego</t>
  </si>
  <si>
    <t>z wyposażeniem sport.o ogrodzeniem-Szkoła nr 2</t>
  </si>
  <si>
    <t>gimnazjum-oprac.projektu budowl.na budowę hali sport.</t>
  </si>
  <si>
    <t>oprac.projektu budowl.na rozb.placu zabaw przy</t>
  </si>
  <si>
    <t>hotelu Amber Baltic</t>
  </si>
  <si>
    <t>zakup dwóch aparatów powietrznych-OSP</t>
  </si>
  <si>
    <t>przedszkole-remont ogrodzenia</t>
  </si>
  <si>
    <t>remont wiaduktu w m.Lubin</t>
  </si>
  <si>
    <t>opracowanie koncepcji architektoniczno-urbanistycznej</t>
  </si>
  <si>
    <t>terenów zlokalizowanych w rejonie ul.Zdrojowej</t>
  </si>
  <si>
    <t>wraz z działką nr 255</t>
  </si>
  <si>
    <t>inwestycja polegająca na remoncie przyziemia kaplicy-</t>
  </si>
  <si>
    <t>cmentarz w Międzyzdrojach</t>
  </si>
  <si>
    <t>inwestycja polegająca na wykonaniu remontu instalacji</t>
  </si>
  <si>
    <t>elektrycznej wraz z montażem grzejników elektrycznych</t>
  </si>
  <si>
    <t>w budynku remizy strażackiej -OSP Lubin</t>
  </si>
  <si>
    <t>przedszkole-remont wentylacji oraz modernizacja</t>
  </si>
  <si>
    <t>ścieżki na podwórku</t>
  </si>
  <si>
    <t>gimnazjum-adaptacja pomieszczenia na gabinet reedukatora</t>
  </si>
  <si>
    <t>projekt budowlany hali sportowej -szkoła nr 2</t>
  </si>
  <si>
    <t>Państwa Polskiego w Międzyzdrojach (2006-2009)</t>
  </si>
  <si>
    <t>w Międzyzdrojach(2006-2009)</t>
  </si>
  <si>
    <t xml:space="preserve">remont drogi w ul.Wesołej,Dąbrówki,Spokojnej </t>
  </si>
  <si>
    <t xml:space="preserve">w Międzyzdrojach wraz z bud.sieci kan.deszcz.i sieci </t>
  </si>
  <si>
    <t>kablowej oświetlenia drogowego(2007-2009)</t>
  </si>
  <si>
    <t>remont drogi w ul.Zdrojowej i Morskiej w Międzyzdrojach</t>
  </si>
  <si>
    <t>wraz z budową sieci kanalizacji deszczowej i sieci</t>
  </si>
  <si>
    <t>kablowej oświetlenia drogowego(2007-2008)</t>
  </si>
  <si>
    <t>przebudowa ul.Kolejowej i remont ul.Norwida w M-jach</t>
  </si>
  <si>
    <t>(2007-2010)</t>
  </si>
  <si>
    <t>(budowa przystani żeglarskiej w Wicku)(2008-2011)</t>
  </si>
  <si>
    <t>Załącznik nr 4</t>
  </si>
  <si>
    <t>do Zarządzenie  Nr 40/FIN/08</t>
  </si>
  <si>
    <t>Burmistrza Międzyzdrojów</t>
  </si>
  <si>
    <t>z dnia 12 marca 2008r.</t>
  </si>
  <si>
    <t>Wykonanie wydatków budżetowych na wieloletnie programy inwestycyjne w 2007 r.</t>
  </si>
  <si>
    <t>2007r.</t>
  </si>
  <si>
    <t>Plan</t>
  </si>
  <si>
    <t>Wykonanie</t>
  </si>
  <si>
    <t>i terenu między ul.Promenada Gwiazd a wejściem na molo</t>
  </si>
  <si>
    <t>terenu-Ludowa 2 (2007)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</si>
</sst>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3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3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3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4.28125" style="8" customWidth="1"/>
    <col min="3" max="3" width="6.140625" style="8" customWidth="1"/>
    <col min="4" max="4" width="5.00390625" style="8" customWidth="1"/>
    <col min="5" max="5" width="41.28125" style="8" customWidth="1"/>
    <col min="6" max="6" width="12.28125" style="8" customWidth="1"/>
    <col min="7" max="7" width="12.7109375" style="8" customWidth="1"/>
    <col min="8" max="8" width="12.00390625" style="8" customWidth="1"/>
    <col min="9" max="9" width="10.57421875" style="8" customWidth="1"/>
    <col min="10" max="10" width="12.57421875" style="8" customWidth="1"/>
    <col min="11" max="11" width="10.421875" style="8" customWidth="1"/>
    <col min="12" max="12" width="11.7109375" style="0" bestFit="1" customWidth="1"/>
    <col min="13" max="13" width="10.00390625" style="0" bestFit="1" customWidth="1"/>
  </cols>
  <sheetData>
    <row r="1" spans="9:70" ht="12.75">
      <c r="I1" s="8" t="s">
        <v>201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9:70" ht="12.75">
      <c r="I2" s="8" t="s">
        <v>202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9:70" ht="12.75">
      <c r="I3" s="8" t="s">
        <v>203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9:70" ht="12.75">
      <c r="I4" s="8" t="s">
        <v>204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75">
      <c r="A5" s="102" t="s">
        <v>205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7" customFormat="1" ht="12.75">
      <c r="A7" s="40"/>
      <c r="B7" s="8"/>
      <c r="C7" s="40"/>
      <c r="D7" s="40"/>
      <c r="E7" s="44"/>
      <c r="F7" s="44"/>
      <c r="G7" s="105" t="s">
        <v>206</v>
      </c>
      <c r="H7" s="106"/>
      <c r="I7" s="104"/>
      <c r="J7" s="103"/>
      <c r="K7" s="2" t="s">
        <v>9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</row>
    <row r="8" spans="1:70" s="7" customFormat="1" ht="12">
      <c r="A8" s="5"/>
      <c r="B8" s="8"/>
      <c r="C8" s="21"/>
      <c r="D8" s="21"/>
      <c r="E8" s="21"/>
      <c r="F8" s="21"/>
      <c r="G8" s="21"/>
      <c r="H8" s="2"/>
      <c r="I8" s="5"/>
      <c r="J8" s="8"/>
      <c r="K8" s="3" t="s">
        <v>10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</row>
    <row r="9" spans="1:70" s="7" customFormat="1" ht="12">
      <c r="A9" s="5"/>
      <c r="B9" s="8"/>
      <c r="C9" s="21"/>
      <c r="D9" s="21"/>
      <c r="E9" s="29" t="s">
        <v>4</v>
      </c>
      <c r="F9" s="29" t="s">
        <v>6</v>
      </c>
      <c r="G9" s="29" t="s">
        <v>207</v>
      </c>
      <c r="H9" s="21" t="s">
        <v>208</v>
      </c>
      <c r="I9" s="5"/>
      <c r="J9" s="8"/>
      <c r="K9" s="3" t="s">
        <v>11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</row>
    <row r="10" spans="1:70" s="7" customFormat="1" ht="12">
      <c r="A10" s="3" t="s">
        <v>0</v>
      </c>
      <c r="B10" s="23" t="s">
        <v>1</v>
      </c>
      <c r="C10" s="29" t="s">
        <v>2</v>
      </c>
      <c r="D10" s="29" t="s">
        <v>3</v>
      </c>
      <c r="E10" s="29" t="s">
        <v>5</v>
      </c>
      <c r="F10" s="29" t="s">
        <v>127</v>
      </c>
      <c r="G10" s="29"/>
      <c r="H10" s="29"/>
      <c r="I10" s="3" t="s">
        <v>7</v>
      </c>
      <c r="J10" s="23" t="s">
        <v>8</v>
      </c>
      <c r="K10" s="3" t="s">
        <v>12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</row>
    <row r="11" spans="1:70" s="7" customFormat="1" ht="12">
      <c r="A11" s="5"/>
      <c r="B11" s="8"/>
      <c r="C11" s="21"/>
      <c r="D11" s="21"/>
      <c r="E11" s="21"/>
      <c r="F11" s="21" t="s">
        <v>128</v>
      </c>
      <c r="G11" s="29"/>
      <c r="H11" s="29"/>
      <c r="I11" s="5"/>
      <c r="J11" s="8"/>
      <c r="K11" s="3" t="s">
        <v>13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</row>
    <row r="12" spans="1:70" s="7" customFormat="1" ht="12">
      <c r="A12" s="5"/>
      <c r="B12" s="8"/>
      <c r="C12" s="21"/>
      <c r="D12" s="21"/>
      <c r="E12" s="21"/>
      <c r="F12" s="21"/>
      <c r="G12" s="21"/>
      <c r="H12" s="21"/>
      <c r="I12" s="5"/>
      <c r="J12" s="8"/>
      <c r="K12" s="3" t="s">
        <v>14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</row>
    <row r="13" spans="1:70" s="7" customFormat="1" ht="12">
      <c r="A13" s="6"/>
      <c r="B13" s="9"/>
      <c r="C13" s="22"/>
      <c r="D13" s="22"/>
      <c r="E13" s="22"/>
      <c r="F13" s="22"/>
      <c r="G13" s="22"/>
      <c r="H13" s="22"/>
      <c r="I13" s="6"/>
      <c r="J13" s="9"/>
      <c r="K13" s="4" t="s">
        <v>15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</row>
    <row r="14" spans="1:70" ht="12.75">
      <c r="A14" s="10">
        <v>1</v>
      </c>
      <c r="B14" s="24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10">
        <v>9</v>
      </c>
      <c r="J14" s="24">
        <v>10</v>
      </c>
      <c r="K14" s="10">
        <v>11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8" customFormat="1" ht="11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11" s="20" customFormat="1" ht="11.25">
      <c r="A16" s="21">
        <v>1</v>
      </c>
      <c r="B16" s="32" t="s">
        <v>73</v>
      </c>
      <c r="C16" s="32" t="s">
        <v>74</v>
      </c>
      <c r="D16" s="21">
        <v>6050</v>
      </c>
      <c r="E16" s="21" t="s">
        <v>84</v>
      </c>
      <c r="F16" s="30">
        <f>G16</f>
        <v>144000</v>
      </c>
      <c r="G16" s="75">
        <f>13000+1000+130000</f>
        <v>144000</v>
      </c>
      <c r="H16" s="30">
        <v>140050</v>
      </c>
      <c r="I16" s="21">
        <v>0</v>
      </c>
      <c r="J16" s="21">
        <v>0</v>
      </c>
      <c r="K16" s="15" t="s">
        <v>23</v>
      </c>
    </row>
    <row r="17" spans="1:11" s="20" customFormat="1" ht="11.25">
      <c r="A17" s="21">
        <v>2</v>
      </c>
      <c r="B17" s="76" t="s">
        <v>73</v>
      </c>
      <c r="C17" s="76" t="s">
        <v>74</v>
      </c>
      <c r="D17" s="77">
        <v>6050</v>
      </c>
      <c r="E17" s="77" t="s">
        <v>161</v>
      </c>
      <c r="F17" s="30"/>
      <c r="G17" s="70"/>
      <c r="H17" s="30"/>
      <c r="I17" s="21"/>
      <c r="J17" s="21"/>
      <c r="K17" s="15"/>
    </row>
    <row r="18" spans="1:11" s="20" customFormat="1" ht="11.25">
      <c r="A18" s="22"/>
      <c r="B18" s="78"/>
      <c r="C18" s="78"/>
      <c r="D18" s="79"/>
      <c r="E18" s="79" t="s">
        <v>162</v>
      </c>
      <c r="F18" s="33">
        <v>25000</v>
      </c>
      <c r="G18" s="80">
        <v>25000</v>
      </c>
      <c r="H18" s="33">
        <v>58.21</v>
      </c>
      <c r="I18" s="22"/>
      <c r="J18" s="22"/>
      <c r="K18" s="15" t="s">
        <v>23</v>
      </c>
    </row>
    <row r="19" spans="1:70" s="8" customFormat="1" ht="11.25">
      <c r="A19" s="5"/>
      <c r="B19" s="31"/>
      <c r="C19" s="32"/>
      <c r="D19" s="21"/>
      <c r="E19" s="21" t="s">
        <v>75</v>
      </c>
      <c r="F19" s="46"/>
      <c r="G19" s="46">
        <f>SUM(G16:G18)</f>
        <v>169000</v>
      </c>
      <c r="H19" s="46">
        <f>SUM(H16:H18)</f>
        <v>140108.21</v>
      </c>
      <c r="I19" s="5"/>
      <c r="K19" s="5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1:70" s="42" customFormat="1" ht="11.25">
      <c r="A20" s="47" t="s">
        <v>119</v>
      </c>
      <c r="B20" s="48"/>
      <c r="C20" s="49"/>
      <c r="D20" s="50"/>
      <c r="E20" s="50"/>
      <c r="F20" s="51"/>
      <c r="G20" s="51"/>
      <c r="H20" s="51"/>
      <c r="I20" s="47"/>
      <c r="J20" s="52"/>
      <c r="K20" s="47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</row>
    <row r="21" spans="1:70" s="42" customFormat="1" ht="11.25">
      <c r="A21" s="47" t="s">
        <v>116</v>
      </c>
      <c r="B21" s="48"/>
      <c r="C21" s="49"/>
      <c r="D21" s="50"/>
      <c r="E21" s="50"/>
      <c r="F21" s="51"/>
      <c r="G21" s="51"/>
      <c r="H21" s="51"/>
      <c r="I21" s="51"/>
      <c r="J21" s="51"/>
      <c r="K21" s="47"/>
      <c r="L21" s="74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</row>
    <row r="22" spans="1:70" s="8" customFormat="1" ht="11.25">
      <c r="A22" s="5">
        <v>3</v>
      </c>
      <c r="B22" s="8">
        <v>600</v>
      </c>
      <c r="C22" s="21">
        <v>60016</v>
      </c>
      <c r="D22" s="21">
        <v>6050</v>
      </c>
      <c r="E22" s="21" t="s">
        <v>113</v>
      </c>
      <c r="F22" s="53">
        <v>15251040</v>
      </c>
      <c r="G22" s="21"/>
      <c r="H22" s="21"/>
      <c r="I22" s="5"/>
      <c r="K22" s="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s="8" customFormat="1" ht="11.25">
      <c r="A23" s="5"/>
      <c r="C23" s="21"/>
      <c r="D23" s="21"/>
      <c r="E23" s="21" t="s">
        <v>123</v>
      </c>
      <c r="F23" s="30">
        <f>G23+I23+J23</f>
        <v>5308040</v>
      </c>
      <c r="G23" s="30">
        <f>1500000-1278960</f>
        <v>221040</v>
      </c>
      <c r="H23" s="30">
        <v>221039.6</v>
      </c>
      <c r="I23" s="11">
        <v>1781000</v>
      </c>
      <c r="J23" s="19">
        <v>3306000</v>
      </c>
      <c r="K23" s="15" t="s">
        <v>23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1:70" s="8" customFormat="1" ht="11.25">
      <c r="A24" s="5">
        <v>4</v>
      </c>
      <c r="B24" s="8">
        <v>600</v>
      </c>
      <c r="C24" s="21">
        <v>60016</v>
      </c>
      <c r="D24" s="21">
        <v>6050</v>
      </c>
      <c r="E24" s="21" t="s">
        <v>111</v>
      </c>
      <c r="F24" s="53">
        <v>3138863.5</v>
      </c>
      <c r="G24" s="30"/>
      <c r="H24" s="30"/>
      <c r="I24" s="11"/>
      <c r="J24" s="19"/>
      <c r="K24" s="15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 s="8" customFormat="1" ht="11.25">
      <c r="A25" s="5"/>
      <c r="C25" s="21"/>
      <c r="D25" s="21"/>
      <c r="E25" s="21" t="s">
        <v>190</v>
      </c>
      <c r="F25" s="30">
        <f>G25+I25+J25</f>
        <v>1059868</v>
      </c>
      <c r="G25" s="30">
        <v>68</v>
      </c>
      <c r="H25" s="30">
        <v>67.5</v>
      </c>
      <c r="I25" s="11">
        <v>595000</v>
      </c>
      <c r="J25" s="19">
        <v>464800</v>
      </c>
      <c r="K25" s="15" t="s">
        <v>23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1:70" s="8" customFormat="1" ht="11.25">
      <c r="A26" s="5">
        <v>5</v>
      </c>
      <c r="B26" s="8">
        <v>600</v>
      </c>
      <c r="C26" s="21">
        <v>60016</v>
      </c>
      <c r="D26" s="21">
        <v>6050</v>
      </c>
      <c r="E26" s="21" t="s">
        <v>114</v>
      </c>
      <c r="F26" s="53">
        <v>5663853.2</v>
      </c>
      <c r="G26" s="30"/>
      <c r="H26" s="30"/>
      <c r="I26" s="11"/>
      <c r="J26" s="19"/>
      <c r="K26" s="15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1:70" s="8" customFormat="1" ht="11.25">
      <c r="A27" s="5"/>
      <c r="C27" s="21"/>
      <c r="D27" s="21"/>
      <c r="E27" s="21" t="s">
        <v>124</v>
      </c>
      <c r="F27" s="30">
        <f>G27+I27+J27</f>
        <v>1960053.2</v>
      </c>
      <c r="G27" s="30">
        <v>30553.2</v>
      </c>
      <c r="H27" s="30">
        <v>30553.2</v>
      </c>
      <c r="I27" s="11">
        <v>655500</v>
      </c>
      <c r="J27" s="19">
        <v>1274000</v>
      </c>
      <c r="K27" s="15" t="s">
        <v>23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1:70" s="8" customFormat="1" ht="11.25">
      <c r="A28" s="5">
        <v>6</v>
      </c>
      <c r="B28" s="8">
        <v>600</v>
      </c>
      <c r="C28" s="21">
        <v>60016</v>
      </c>
      <c r="D28" s="21">
        <v>6050</v>
      </c>
      <c r="E28" s="21" t="s">
        <v>115</v>
      </c>
      <c r="F28" s="53">
        <v>643310</v>
      </c>
      <c r="G28" s="30"/>
      <c r="H28" s="30"/>
      <c r="I28" s="11"/>
      <c r="J28" s="19"/>
      <c r="K28" s="15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s="8" customFormat="1" ht="11.25">
      <c r="A29" s="5"/>
      <c r="C29" s="21"/>
      <c r="D29" s="21"/>
      <c r="E29" s="21" t="s">
        <v>191</v>
      </c>
      <c r="F29" s="30">
        <f>G29+I29+J29</f>
        <v>216497</v>
      </c>
      <c r="G29" s="30">
        <f>504270-500000</f>
        <v>4270</v>
      </c>
      <c r="H29" s="30">
        <f>G29</f>
        <v>4270</v>
      </c>
      <c r="I29" s="11">
        <v>70314</v>
      </c>
      <c r="J29" s="19">
        <v>141913</v>
      </c>
      <c r="K29" s="15" t="s">
        <v>23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 s="42" customFormat="1" ht="11.25">
      <c r="A30" s="47" t="s">
        <v>117</v>
      </c>
      <c r="B30" s="52"/>
      <c r="C30" s="50"/>
      <c r="D30" s="50"/>
      <c r="E30" s="50"/>
      <c r="F30" s="51"/>
      <c r="G30" s="51"/>
      <c r="H30" s="51"/>
      <c r="I30" s="54"/>
      <c r="J30" s="55"/>
      <c r="K30" s="56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</row>
    <row r="31" spans="1:70" s="42" customFormat="1" ht="11.25">
      <c r="A31" s="47" t="s">
        <v>118</v>
      </c>
      <c r="B31" s="52"/>
      <c r="C31" s="50"/>
      <c r="D31" s="50"/>
      <c r="E31" s="50"/>
      <c r="F31" s="51"/>
      <c r="G31" s="51"/>
      <c r="H31" s="51"/>
      <c r="I31" s="54"/>
      <c r="J31" s="54"/>
      <c r="K31" s="54"/>
      <c r="L31" s="74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</row>
    <row r="32" spans="1:70" s="8" customFormat="1" ht="11.25">
      <c r="A32" s="5">
        <v>7</v>
      </c>
      <c r="B32" s="8">
        <v>600</v>
      </c>
      <c r="C32" s="21">
        <v>60016</v>
      </c>
      <c r="D32" s="21">
        <v>6050</v>
      </c>
      <c r="E32" s="21" t="s">
        <v>100</v>
      </c>
      <c r="F32" s="30"/>
      <c r="G32" s="30"/>
      <c r="H32" s="30"/>
      <c r="I32" s="5"/>
      <c r="K32" s="5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1:70" s="8" customFormat="1" ht="11.25">
      <c r="A33" s="5"/>
      <c r="C33" s="21"/>
      <c r="D33" s="21"/>
      <c r="E33" s="21" t="s">
        <v>120</v>
      </c>
      <c r="F33" s="53">
        <v>7347269.5</v>
      </c>
      <c r="G33" s="30"/>
      <c r="H33" s="30"/>
      <c r="I33" s="5"/>
      <c r="K33" s="5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1:70" s="8" customFormat="1" ht="11.25">
      <c r="A34" s="5"/>
      <c r="C34" s="21"/>
      <c r="D34" s="21"/>
      <c r="E34" s="21" t="s">
        <v>191</v>
      </c>
      <c r="F34" s="30">
        <f>G34+I34+J34</f>
        <v>2596800</v>
      </c>
      <c r="G34" s="30">
        <v>140300</v>
      </c>
      <c r="H34" s="30">
        <f>G34</f>
        <v>140300</v>
      </c>
      <c r="I34" s="11">
        <v>860000</v>
      </c>
      <c r="J34" s="19">
        <v>1596500</v>
      </c>
      <c r="K34" s="15" t="s">
        <v>23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1:70" s="8" customFormat="1" ht="11.25">
      <c r="A35" s="5">
        <v>8</v>
      </c>
      <c r="B35" s="8">
        <v>600</v>
      </c>
      <c r="C35" s="21">
        <v>60016</v>
      </c>
      <c r="D35" s="21">
        <v>6050</v>
      </c>
      <c r="E35" s="21" t="s">
        <v>101</v>
      </c>
      <c r="F35" s="30"/>
      <c r="G35" s="30"/>
      <c r="H35" s="30"/>
      <c r="I35" s="5"/>
      <c r="K35" s="15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s="8" customFormat="1" ht="11.25">
      <c r="A36" s="5"/>
      <c r="C36" s="21"/>
      <c r="D36" s="21"/>
      <c r="E36" s="21" t="s">
        <v>121</v>
      </c>
      <c r="F36" s="53">
        <v>3159790</v>
      </c>
      <c r="G36" s="30"/>
      <c r="H36" s="30"/>
      <c r="I36" s="5"/>
      <c r="K36" s="1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1:70" s="8" customFormat="1" ht="11.25">
      <c r="A37" s="5"/>
      <c r="C37" s="21"/>
      <c r="D37" s="21"/>
      <c r="E37" s="21" t="s">
        <v>125</v>
      </c>
      <c r="F37" s="30">
        <f>G37+I37+J37</f>
        <v>1075100</v>
      </c>
      <c r="G37" s="30">
        <v>0</v>
      </c>
      <c r="H37" s="30">
        <f>G37</f>
        <v>0</v>
      </c>
      <c r="I37" s="11">
        <v>376300</v>
      </c>
      <c r="J37" s="19">
        <v>698800</v>
      </c>
      <c r="K37" s="15" t="s">
        <v>23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1:70" s="8" customFormat="1" ht="11.25">
      <c r="A38" s="5">
        <v>9</v>
      </c>
      <c r="B38" s="8">
        <v>600</v>
      </c>
      <c r="C38" s="21">
        <v>60016</v>
      </c>
      <c r="D38" s="21">
        <v>6050</v>
      </c>
      <c r="E38" s="21" t="s">
        <v>112</v>
      </c>
      <c r="F38" s="53">
        <v>4511532</v>
      </c>
      <c r="G38" s="30"/>
      <c r="H38" s="30"/>
      <c r="I38" s="11"/>
      <c r="J38" s="19"/>
      <c r="K38" s="15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1:70" s="8" customFormat="1" ht="11.25">
      <c r="A39" s="5"/>
      <c r="C39" s="21"/>
      <c r="D39" s="21"/>
      <c r="E39" s="21" t="s">
        <v>126</v>
      </c>
      <c r="F39" s="30">
        <f>G39+I39+J39</f>
        <v>1579128</v>
      </c>
      <c r="G39" s="30">
        <f>29000+1628</f>
        <v>30628</v>
      </c>
      <c r="H39" s="30">
        <v>28853</v>
      </c>
      <c r="I39" s="11">
        <v>542000</v>
      </c>
      <c r="J39" s="19">
        <v>1006500</v>
      </c>
      <c r="K39" s="15" t="s">
        <v>23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</row>
    <row r="40" spans="1:70" s="8" customFormat="1" ht="11.25">
      <c r="A40" s="47" t="s">
        <v>122</v>
      </c>
      <c r="C40" s="21"/>
      <c r="D40" s="21"/>
      <c r="E40" s="21"/>
      <c r="F40" s="30"/>
      <c r="G40" s="30"/>
      <c r="H40" s="30"/>
      <c r="I40" s="11"/>
      <c r="J40" s="19"/>
      <c r="K40" s="15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1:70" s="8" customFormat="1" ht="11.25">
      <c r="A41" s="5">
        <v>10</v>
      </c>
      <c r="B41" s="8">
        <v>600</v>
      </c>
      <c r="C41" s="21">
        <v>60014</v>
      </c>
      <c r="D41" s="21">
        <v>6620</v>
      </c>
      <c r="E41" s="21" t="s">
        <v>85</v>
      </c>
      <c r="F41" s="30">
        <v>1051102</v>
      </c>
      <c r="G41" s="30">
        <v>251102</v>
      </c>
      <c r="H41" s="30">
        <v>251102</v>
      </c>
      <c r="I41" s="5">
        <v>0</v>
      </c>
      <c r="J41" s="8">
        <v>0</v>
      </c>
      <c r="K41" s="5" t="s">
        <v>90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1:70" ht="12.75">
      <c r="A42" s="5">
        <v>11</v>
      </c>
      <c r="B42" s="8">
        <v>600</v>
      </c>
      <c r="C42" s="21">
        <v>60016</v>
      </c>
      <c r="D42" s="21">
        <v>6050</v>
      </c>
      <c r="E42" s="21" t="s">
        <v>65</v>
      </c>
      <c r="F42" s="30"/>
      <c r="G42" s="30"/>
      <c r="H42" s="30"/>
      <c r="I42" s="11"/>
      <c r="J42" s="19"/>
      <c r="K42" s="1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ht="12.75">
      <c r="A43" s="5"/>
      <c r="C43" s="21"/>
      <c r="D43" s="21"/>
      <c r="E43" s="21" t="s">
        <v>68</v>
      </c>
      <c r="F43" s="30">
        <f>G43</f>
        <v>600000</v>
      </c>
      <c r="G43" s="30">
        <v>600000</v>
      </c>
      <c r="H43" s="30">
        <v>587343.82</v>
      </c>
      <c r="I43" s="11">
        <v>0</v>
      </c>
      <c r="J43" s="19">
        <v>0</v>
      </c>
      <c r="K43" s="15" t="s">
        <v>23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2.75">
      <c r="A44" s="5">
        <v>12</v>
      </c>
      <c r="B44" s="8">
        <v>600</v>
      </c>
      <c r="C44" s="21">
        <v>60016</v>
      </c>
      <c r="D44" s="21">
        <v>6050</v>
      </c>
      <c r="E44" s="21" t="s">
        <v>30</v>
      </c>
      <c r="F44" s="30"/>
      <c r="G44" s="30"/>
      <c r="H44" s="30"/>
      <c r="I44" s="11"/>
      <c r="J44" s="19"/>
      <c r="K44" s="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12.75">
      <c r="A45" s="21"/>
      <c r="B45" s="21"/>
      <c r="C45" s="21"/>
      <c r="D45" s="21"/>
      <c r="E45" s="21" t="s">
        <v>31</v>
      </c>
      <c r="F45" s="30">
        <f>G45</f>
        <v>159946.8</v>
      </c>
      <c r="G45" s="30">
        <v>159946.8</v>
      </c>
      <c r="H45" s="30">
        <v>146391.68</v>
      </c>
      <c r="I45" s="30">
        <v>0</v>
      </c>
      <c r="J45" s="30">
        <v>0</v>
      </c>
      <c r="K45" s="15" t="s">
        <v>23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ht="12.75">
      <c r="A46" s="21">
        <v>13</v>
      </c>
      <c r="B46" s="21">
        <v>600</v>
      </c>
      <c r="C46" s="21">
        <v>60016</v>
      </c>
      <c r="D46" s="21">
        <v>6050</v>
      </c>
      <c r="E46" s="21" t="s">
        <v>198</v>
      </c>
      <c r="F46" s="95">
        <v>6160000</v>
      </c>
      <c r="G46" s="75"/>
      <c r="H46" s="30"/>
      <c r="I46" s="30"/>
      <c r="J46" s="30"/>
      <c r="K46" s="15" t="s">
        <v>23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2.75">
      <c r="A47" s="21"/>
      <c r="B47" s="21"/>
      <c r="C47" s="21"/>
      <c r="D47" s="21"/>
      <c r="E47" s="21" t="s">
        <v>199</v>
      </c>
      <c r="F47" s="30">
        <f>G47+I47+J47</f>
        <v>3320000</v>
      </c>
      <c r="G47" s="75">
        <f>90000+70000</f>
        <v>160000</v>
      </c>
      <c r="H47" s="30">
        <v>0</v>
      </c>
      <c r="I47" s="30">
        <v>160000</v>
      </c>
      <c r="J47" s="30">
        <v>3000000</v>
      </c>
      <c r="K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11" s="1" customFormat="1" ht="12.75">
      <c r="A48" s="21">
        <v>14</v>
      </c>
      <c r="B48" s="21">
        <v>600</v>
      </c>
      <c r="C48" s="21">
        <v>60016</v>
      </c>
      <c r="D48" s="21">
        <v>6050</v>
      </c>
      <c r="E48" s="21" t="s">
        <v>32</v>
      </c>
      <c r="F48" s="30">
        <v>0</v>
      </c>
      <c r="G48" s="75">
        <f>30000-30000</f>
        <v>0</v>
      </c>
      <c r="H48" s="30">
        <f>G48</f>
        <v>0</v>
      </c>
      <c r="I48" s="30">
        <v>0</v>
      </c>
      <c r="J48" s="30">
        <v>0</v>
      </c>
      <c r="K48" s="15" t="s">
        <v>23</v>
      </c>
    </row>
    <row r="49" spans="1:11" s="1" customFormat="1" ht="12.75">
      <c r="A49" s="6">
        <v>15</v>
      </c>
      <c r="B49" s="22">
        <v>600</v>
      </c>
      <c r="C49" s="22">
        <v>60016</v>
      </c>
      <c r="D49" s="22">
        <v>6050</v>
      </c>
      <c r="E49" s="22" t="s">
        <v>86</v>
      </c>
      <c r="F49" s="33">
        <v>5000</v>
      </c>
      <c r="G49" s="33">
        <v>5000</v>
      </c>
      <c r="H49" s="33">
        <f>G49</f>
        <v>5000</v>
      </c>
      <c r="I49" s="33"/>
      <c r="J49" s="33"/>
      <c r="K49" s="16" t="s">
        <v>23</v>
      </c>
    </row>
    <row r="50" spans="1:11" s="1" customFormat="1" ht="12.75">
      <c r="A50" s="20"/>
      <c r="B50" s="20"/>
      <c r="C50" s="20"/>
      <c r="D50" s="20"/>
      <c r="E50" s="20"/>
      <c r="F50" s="13"/>
      <c r="G50" s="13"/>
      <c r="H50" s="13"/>
      <c r="I50" s="13"/>
      <c r="J50" s="13"/>
      <c r="K50" s="34"/>
    </row>
    <row r="51" spans="1:11" s="1" customFormat="1" ht="12.75">
      <c r="A51" s="20"/>
      <c r="B51" s="9"/>
      <c r="C51" s="20"/>
      <c r="D51" s="20"/>
      <c r="E51" s="20"/>
      <c r="F51" s="13"/>
      <c r="G51" s="13"/>
      <c r="H51" s="13"/>
      <c r="I51" s="14"/>
      <c r="J51" s="13"/>
      <c r="K51" s="34"/>
    </row>
    <row r="52" spans="1:70" s="7" customFormat="1" ht="12.75">
      <c r="A52" s="40"/>
      <c r="B52" s="8"/>
      <c r="C52" s="40"/>
      <c r="D52" s="40"/>
      <c r="E52" s="44"/>
      <c r="F52" s="44"/>
      <c r="G52" s="105" t="s">
        <v>206</v>
      </c>
      <c r="H52" s="106"/>
      <c r="I52" s="104"/>
      <c r="J52" s="103"/>
      <c r="K52" s="2" t="s">
        <v>9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</row>
    <row r="53" spans="1:70" s="7" customFormat="1" ht="12">
      <c r="A53" s="5"/>
      <c r="B53" s="8"/>
      <c r="C53" s="21"/>
      <c r="D53" s="21"/>
      <c r="E53" s="21"/>
      <c r="F53" s="21"/>
      <c r="G53" s="21"/>
      <c r="H53" s="2"/>
      <c r="I53" s="5"/>
      <c r="J53" s="8"/>
      <c r="K53" s="3" t="s">
        <v>10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</row>
    <row r="54" spans="1:70" s="7" customFormat="1" ht="12">
      <c r="A54" s="5"/>
      <c r="B54" s="8"/>
      <c r="C54" s="21"/>
      <c r="D54" s="21"/>
      <c r="E54" s="29" t="s">
        <v>4</v>
      </c>
      <c r="F54" s="29" t="s">
        <v>6</v>
      </c>
      <c r="G54" s="29" t="s">
        <v>207</v>
      </c>
      <c r="H54" s="21" t="s">
        <v>208</v>
      </c>
      <c r="I54" s="5"/>
      <c r="J54" s="8"/>
      <c r="K54" s="3" t="s">
        <v>11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</row>
    <row r="55" spans="1:70" s="7" customFormat="1" ht="12">
      <c r="A55" s="3" t="s">
        <v>0</v>
      </c>
      <c r="B55" s="23" t="s">
        <v>1</v>
      </c>
      <c r="C55" s="29" t="s">
        <v>2</v>
      </c>
      <c r="D55" s="29" t="s">
        <v>3</v>
      </c>
      <c r="E55" s="29" t="s">
        <v>5</v>
      </c>
      <c r="F55" s="29" t="s">
        <v>127</v>
      </c>
      <c r="G55" s="29"/>
      <c r="H55" s="29"/>
      <c r="I55" s="3" t="s">
        <v>7</v>
      </c>
      <c r="J55" s="23" t="s">
        <v>8</v>
      </c>
      <c r="K55" s="3" t="s">
        <v>12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</row>
    <row r="56" spans="1:70" s="7" customFormat="1" ht="12">
      <c r="A56" s="5"/>
      <c r="B56" s="8"/>
      <c r="C56" s="21"/>
      <c r="D56" s="21"/>
      <c r="E56" s="21"/>
      <c r="F56" s="21" t="s">
        <v>128</v>
      </c>
      <c r="G56" s="29"/>
      <c r="H56" s="29"/>
      <c r="I56" s="5"/>
      <c r="J56" s="8"/>
      <c r="K56" s="3" t="s">
        <v>13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</row>
    <row r="57" spans="1:70" s="7" customFormat="1" ht="12">
      <c r="A57" s="5"/>
      <c r="B57" s="8"/>
      <c r="C57" s="21"/>
      <c r="D57" s="21"/>
      <c r="E57" s="21"/>
      <c r="F57" s="21"/>
      <c r="G57" s="21"/>
      <c r="H57" s="21"/>
      <c r="I57" s="5"/>
      <c r="J57" s="8"/>
      <c r="K57" s="3" t="s">
        <v>14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</row>
    <row r="58" spans="1:70" s="7" customFormat="1" ht="12">
      <c r="A58" s="6"/>
      <c r="B58" s="9"/>
      <c r="C58" s="22"/>
      <c r="D58" s="22"/>
      <c r="E58" s="22"/>
      <c r="F58" s="22"/>
      <c r="G58" s="22"/>
      <c r="H58" s="22"/>
      <c r="I58" s="6"/>
      <c r="J58" s="9"/>
      <c r="K58" s="4" t="s">
        <v>15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</row>
    <row r="59" spans="1:70" ht="12.75">
      <c r="A59" s="10">
        <v>1</v>
      </c>
      <c r="B59" s="24">
        <v>2</v>
      </c>
      <c r="C59" s="45">
        <v>3</v>
      </c>
      <c r="D59" s="45">
        <v>4</v>
      </c>
      <c r="E59" s="45">
        <v>5</v>
      </c>
      <c r="F59" s="45">
        <v>6</v>
      </c>
      <c r="G59" s="45">
        <v>7</v>
      </c>
      <c r="H59" s="45">
        <v>8</v>
      </c>
      <c r="I59" s="10">
        <v>9</v>
      </c>
      <c r="J59" s="24">
        <v>10</v>
      </c>
      <c r="K59" s="10">
        <v>11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2.75">
      <c r="A60" s="29">
        <v>16</v>
      </c>
      <c r="B60" s="77">
        <v>600</v>
      </c>
      <c r="C60" s="77">
        <v>60016</v>
      </c>
      <c r="D60" s="77">
        <v>6050</v>
      </c>
      <c r="E60" s="81" t="s">
        <v>192</v>
      </c>
      <c r="F60" s="71"/>
      <c r="G60" s="71"/>
      <c r="H60" s="71"/>
      <c r="I60" s="71"/>
      <c r="J60" s="71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2.75">
      <c r="A61" s="21"/>
      <c r="B61" s="77"/>
      <c r="C61" s="77"/>
      <c r="D61" s="77"/>
      <c r="E61" s="77" t="s">
        <v>193</v>
      </c>
      <c r="F61" s="95">
        <v>1109999.6</v>
      </c>
      <c r="G61" s="75"/>
      <c r="H61" s="30"/>
      <c r="I61" s="30"/>
      <c r="J61" s="30"/>
      <c r="K61" s="1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2.75">
      <c r="A62" s="21"/>
      <c r="B62" s="77"/>
      <c r="C62" s="77"/>
      <c r="D62" s="77"/>
      <c r="E62" s="77" t="s">
        <v>194</v>
      </c>
      <c r="F62" s="30">
        <f>G62+I62+J62</f>
        <v>388500</v>
      </c>
      <c r="G62" s="75">
        <v>60000</v>
      </c>
      <c r="H62" s="30">
        <v>59999.6</v>
      </c>
      <c r="I62" s="30">
        <v>0</v>
      </c>
      <c r="J62" s="30">
        <v>328500</v>
      </c>
      <c r="K62" s="15" t="s">
        <v>23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2.75">
      <c r="A63" s="21">
        <v>17</v>
      </c>
      <c r="B63" s="77">
        <v>600</v>
      </c>
      <c r="C63" s="77">
        <v>60016</v>
      </c>
      <c r="D63" s="77">
        <v>6050</v>
      </c>
      <c r="E63" s="77" t="s">
        <v>195</v>
      </c>
      <c r="F63" s="30"/>
      <c r="G63" s="82"/>
      <c r="H63" s="30"/>
      <c r="I63" s="30"/>
      <c r="J63" s="30"/>
      <c r="K63" s="1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2.75">
      <c r="A64" s="21"/>
      <c r="B64" s="77"/>
      <c r="C64" s="77"/>
      <c r="D64" s="77"/>
      <c r="E64" s="77" t="s">
        <v>196</v>
      </c>
      <c r="F64" s="95">
        <v>2069540</v>
      </c>
      <c r="G64" s="75"/>
      <c r="H64" s="30"/>
      <c r="I64" s="30"/>
      <c r="J64" s="30"/>
      <c r="K64" s="1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2.75">
      <c r="A65" s="21"/>
      <c r="B65" s="77"/>
      <c r="C65" s="77"/>
      <c r="D65" s="77"/>
      <c r="E65" s="77" t="s">
        <v>197</v>
      </c>
      <c r="F65" s="30">
        <f>G65+I65+J65</f>
        <v>724600</v>
      </c>
      <c r="G65" s="75">
        <v>69600</v>
      </c>
      <c r="H65" s="30">
        <v>69540</v>
      </c>
      <c r="I65" s="30">
        <v>655000</v>
      </c>
      <c r="J65" s="30">
        <v>0</v>
      </c>
      <c r="K65" s="15" t="s">
        <v>23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2.75">
      <c r="A66" s="21">
        <v>18</v>
      </c>
      <c r="B66" s="77">
        <v>600</v>
      </c>
      <c r="C66" s="77">
        <v>60016</v>
      </c>
      <c r="D66" s="77">
        <v>6050</v>
      </c>
      <c r="E66" s="77" t="s">
        <v>163</v>
      </c>
      <c r="F66" s="30"/>
      <c r="G66" s="82"/>
      <c r="H66" s="30"/>
      <c r="I66" s="30"/>
      <c r="J66" s="30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2.75">
      <c r="A67" s="21"/>
      <c r="B67" s="77"/>
      <c r="C67" s="77"/>
      <c r="D67" s="77"/>
      <c r="E67" s="77" t="s">
        <v>164</v>
      </c>
      <c r="F67" s="30">
        <v>71540</v>
      </c>
      <c r="G67" s="75">
        <v>71540</v>
      </c>
      <c r="H67" s="30">
        <f>G67</f>
        <v>71540</v>
      </c>
      <c r="I67" s="30"/>
      <c r="J67" s="30"/>
      <c r="K67" s="15" t="s">
        <v>23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2.75">
      <c r="A68" s="21">
        <v>19</v>
      </c>
      <c r="B68" s="77">
        <v>600</v>
      </c>
      <c r="C68" s="77">
        <v>60016</v>
      </c>
      <c r="D68" s="77">
        <v>6050</v>
      </c>
      <c r="E68" s="77" t="s">
        <v>177</v>
      </c>
      <c r="F68" s="30">
        <f>G68</f>
        <v>45752</v>
      </c>
      <c r="G68" s="75">
        <v>45752</v>
      </c>
      <c r="H68" s="30">
        <f>G68</f>
        <v>45752</v>
      </c>
      <c r="I68" s="30"/>
      <c r="J68" s="30"/>
      <c r="K68" s="15" t="s">
        <v>23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2.75">
      <c r="A69" s="21">
        <v>20</v>
      </c>
      <c r="B69" s="77">
        <v>600</v>
      </c>
      <c r="C69" s="77">
        <v>60016</v>
      </c>
      <c r="D69" s="77">
        <v>6050</v>
      </c>
      <c r="E69" s="77" t="s">
        <v>178</v>
      </c>
      <c r="F69" s="30"/>
      <c r="G69" s="75"/>
      <c r="H69" s="30"/>
      <c r="I69" s="30"/>
      <c r="J69" s="30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2.75">
      <c r="A70" s="21"/>
      <c r="B70" s="77"/>
      <c r="C70" s="77"/>
      <c r="D70" s="77"/>
      <c r="E70" s="77" t="s">
        <v>179</v>
      </c>
      <c r="F70" s="30"/>
      <c r="G70" s="75"/>
      <c r="H70" s="30"/>
      <c r="I70" s="30"/>
      <c r="J70" s="30"/>
      <c r="K70" s="1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12.75">
      <c r="A71" s="21"/>
      <c r="B71" s="77"/>
      <c r="C71" s="77"/>
      <c r="D71" s="77"/>
      <c r="E71" s="77" t="s">
        <v>209</v>
      </c>
      <c r="F71" s="30"/>
      <c r="G71" s="75"/>
      <c r="H71" s="30"/>
      <c r="I71" s="30"/>
      <c r="J71" s="30"/>
      <c r="K71" s="1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12.75">
      <c r="A72" s="21"/>
      <c r="B72" s="77"/>
      <c r="C72" s="77"/>
      <c r="D72" s="77"/>
      <c r="E72" s="77" t="s">
        <v>180</v>
      </c>
      <c r="F72" s="30">
        <f>G72</f>
        <v>45000</v>
      </c>
      <c r="G72" s="75">
        <v>45000</v>
      </c>
      <c r="H72" s="30">
        <v>44999.99</v>
      </c>
      <c r="I72" s="30"/>
      <c r="J72" s="30"/>
      <c r="K72" s="15" t="s">
        <v>23</v>
      </c>
      <c r="L72" s="9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ht="12.75">
      <c r="A73" s="21">
        <v>21</v>
      </c>
      <c r="B73" s="21">
        <v>600</v>
      </c>
      <c r="C73" s="21">
        <v>60016</v>
      </c>
      <c r="D73" s="21">
        <v>6060</v>
      </c>
      <c r="E73" s="21" t="s">
        <v>66</v>
      </c>
      <c r="F73" s="30"/>
      <c r="G73" s="30"/>
      <c r="H73" s="30"/>
      <c r="I73" s="30"/>
      <c r="J73" s="30"/>
      <c r="K73" s="1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ht="12.75">
      <c r="A74" s="21"/>
      <c r="B74" s="21"/>
      <c r="C74" s="21"/>
      <c r="D74" s="21"/>
      <c r="E74" s="21" t="s">
        <v>67</v>
      </c>
      <c r="F74" s="30">
        <v>20000</v>
      </c>
      <c r="G74" s="30">
        <v>20000</v>
      </c>
      <c r="H74" s="30">
        <v>16348</v>
      </c>
      <c r="I74" s="30">
        <v>0</v>
      </c>
      <c r="J74" s="30">
        <v>0</v>
      </c>
      <c r="K74" s="15" t="s">
        <v>23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12.75">
      <c r="A75" s="21">
        <v>22</v>
      </c>
      <c r="B75" s="21">
        <v>600</v>
      </c>
      <c r="C75" s="21">
        <v>60095</v>
      </c>
      <c r="D75" s="21">
        <v>6050</v>
      </c>
      <c r="E75" s="21" t="s">
        <v>95</v>
      </c>
      <c r="F75" s="51"/>
      <c r="G75" s="51"/>
      <c r="H75" s="51"/>
      <c r="I75" s="54"/>
      <c r="J75" s="54"/>
      <c r="K75" s="5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ht="12.75">
      <c r="A76" s="21"/>
      <c r="B76" s="21"/>
      <c r="C76" s="21"/>
      <c r="D76" s="5"/>
      <c r="E76" s="20" t="s">
        <v>129</v>
      </c>
      <c r="F76" s="30">
        <v>76000</v>
      </c>
      <c r="G76" s="30">
        <v>76000</v>
      </c>
      <c r="H76" s="30">
        <v>74566.99</v>
      </c>
      <c r="I76" s="54"/>
      <c r="J76" s="54"/>
      <c r="K76" s="5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12.75">
      <c r="A77" s="21">
        <v>23</v>
      </c>
      <c r="B77" s="21">
        <v>600</v>
      </c>
      <c r="C77" s="5">
        <v>60095</v>
      </c>
      <c r="D77" s="5">
        <v>6050</v>
      </c>
      <c r="E77" s="20" t="s">
        <v>131</v>
      </c>
      <c r="F77" s="30">
        <v>100000</v>
      </c>
      <c r="G77" s="30">
        <v>100000</v>
      </c>
      <c r="H77" s="11">
        <v>92720</v>
      </c>
      <c r="I77" s="11">
        <v>0</v>
      </c>
      <c r="J77" s="11">
        <v>0</v>
      </c>
      <c r="K77" s="15" t="s">
        <v>23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12.75">
      <c r="A78" s="22">
        <v>24</v>
      </c>
      <c r="B78" s="6">
        <v>600</v>
      </c>
      <c r="C78" s="6">
        <v>60095</v>
      </c>
      <c r="D78" s="6">
        <v>6060</v>
      </c>
      <c r="E78" s="9" t="s">
        <v>130</v>
      </c>
      <c r="F78" s="33">
        <v>36000</v>
      </c>
      <c r="G78" s="33">
        <v>36000</v>
      </c>
      <c r="H78" s="12">
        <v>28297.9</v>
      </c>
      <c r="I78" s="12">
        <v>0</v>
      </c>
      <c r="J78" s="12">
        <v>0</v>
      </c>
      <c r="K78" s="15" t="s">
        <v>23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12.75">
      <c r="A79" s="6"/>
      <c r="B79" s="9"/>
      <c r="C79" s="22"/>
      <c r="D79" s="22"/>
      <c r="E79" s="22" t="s">
        <v>56</v>
      </c>
      <c r="F79" s="58"/>
      <c r="G79" s="58">
        <f>G23+G25+G27+G29+G34+G37+G39+G41+G43+G45+G47+G48+G49+G62+G65+G67+G68+G72+G74+G76+G77+G78</f>
        <v>2126800</v>
      </c>
      <c r="H79" s="58">
        <f>H23+H25+H27+H29+H34+H37+H39+H41+H43+H45+H47+H48+H49+H62+H65+H67+H68+H72+H74+H76+H77+H78</f>
        <v>1918685.28</v>
      </c>
      <c r="I79" s="58">
        <f>I23+I25+I27+I29+I34+I37+I39+I41+I43+I45+I47+I48+I49+I62+I65+I67+I68+I72+I74+I76+I77+I78</f>
        <v>5695114</v>
      </c>
      <c r="J79" s="58">
        <f>J23+J25+J27+J29+J34+J37+J39+J41+J43+J45+J47+J48+J49+J62+J65+J67+J68+J72+J74+J76+J77+J78</f>
        <v>11817013</v>
      </c>
      <c r="K79" s="1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2.75">
      <c r="A80" s="5">
        <v>25</v>
      </c>
      <c r="B80" s="20">
        <v>630</v>
      </c>
      <c r="C80" s="21">
        <v>63095</v>
      </c>
      <c r="D80" s="21">
        <v>6050</v>
      </c>
      <c r="E80" s="21" t="s">
        <v>150</v>
      </c>
      <c r="F80" s="59">
        <v>5000000</v>
      </c>
      <c r="G80" s="46"/>
      <c r="H80" s="46"/>
      <c r="I80" s="60"/>
      <c r="J80" s="57"/>
      <c r="K80" s="1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ht="12.75">
      <c r="A81" s="6"/>
      <c r="B81" s="22"/>
      <c r="C81" s="22"/>
      <c r="D81" s="22"/>
      <c r="E81" s="22" t="s">
        <v>200</v>
      </c>
      <c r="F81" s="61">
        <v>1250000</v>
      </c>
      <c r="G81" s="61">
        <v>0</v>
      </c>
      <c r="H81" s="61">
        <v>0</v>
      </c>
      <c r="I81" s="62">
        <v>300000</v>
      </c>
      <c r="J81" s="63">
        <v>437500</v>
      </c>
      <c r="K81" s="16" t="s">
        <v>23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2.75">
      <c r="A82" s="5">
        <v>26</v>
      </c>
      <c r="B82" s="8">
        <v>700</v>
      </c>
      <c r="C82" s="21">
        <v>70095</v>
      </c>
      <c r="D82" s="21">
        <v>6050</v>
      </c>
      <c r="E82" s="21" t="s">
        <v>33</v>
      </c>
      <c r="F82" s="30">
        <v>6027000</v>
      </c>
      <c r="G82" s="30">
        <f>6195000-18000-150000</f>
        <v>6027000</v>
      </c>
      <c r="H82" s="30">
        <v>5988707.83</v>
      </c>
      <c r="I82" s="11">
        <v>0</v>
      </c>
      <c r="J82" s="19">
        <v>0</v>
      </c>
      <c r="K82" s="15" t="s">
        <v>23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2.75">
      <c r="A83" s="5">
        <v>27</v>
      </c>
      <c r="B83" s="8">
        <v>700</v>
      </c>
      <c r="C83" s="21">
        <v>70095</v>
      </c>
      <c r="D83" s="21">
        <v>6050</v>
      </c>
      <c r="E83" s="21" t="s">
        <v>87</v>
      </c>
      <c r="F83" s="30">
        <f>G83</f>
        <v>208500</v>
      </c>
      <c r="G83" s="75">
        <f>48500+80000+80000</f>
        <v>208500</v>
      </c>
      <c r="H83" s="30">
        <v>191734.03</v>
      </c>
      <c r="I83" s="11">
        <v>0</v>
      </c>
      <c r="J83" s="19">
        <v>0</v>
      </c>
      <c r="K83" s="15" t="s">
        <v>23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2.75">
      <c r="A84" s="5">
        <v>28</v>
      </c>
      <c r="B84" s="8">
        <v>700</v>
      </c>
      <c r="C84" s="21">
        <v>70095</v>
      </c>
      <c r="D84" s="21">
        <v>6050</v>
      </c>
      <c r="E84" s="21" t="s">
        <v>88</v>
      </c>
      <c r="F84" s="30">
        <f>G84</f>
        <v>0</v>
      </c>
      <c r="G84" s="75">
        <f>100000-100000</f>
        <v>0</v>
      </c>
      <c r="H84" s="30">
        <f>G84</f>
        <v>0</v>
      </c>
      <c r="I84" s="11">
        <v>0</v>
      </c>
      <c r="J84" s="19">
        <v>0</v>
      </c>
      <c r="K84" s="15" t="s">
        <v>23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ht="12.75">
      <c r="A85" s="5">
        <v>29</v>
      </c>
      <c r="B85" s="8">
        <v>700</v>
      </c>
      <c r="C85" s="21">
        <v>70095</v>
      </c>
      <c r="D85" s="21">
        <v>6050</v>
      </c>
      <c r="E85" s="21" t="s">
        <v>102</v>
      </c>
      <c r="F85" s="30"/>
      <c r="G85" s="30"/>
      <c r="H85" s="30"/>
      <c r="I85" s="11"/>
      <c r="J85" s="19"/>
      <c r="K85" s="1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ht="12.75">
      <c r="A86" s="5"/>
      <c r="C86" s="21"/>
      <c r="D86" s="21"/>
      <c r="E86" s="21" t="s">
        <v>103</v>
      </c>
      <c r="F86" s="30"/>
      <c r="G86" s="30"/>
      <c r="H86" s="30"/>
      <c r="I86" s="11"/>
      <c r="J86" s="19"/>
      <c r="K86" s="1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ht="12.75">
      <c r="A87" s="5"/>
      <c r="C87" s="21"/>
      <c r="D87" s="21"/>
      <c r="E87" s="21" t="s">
        <v>104</v>
      </c>
      <c r="F87" s="30"/>
      <c r="G87" s="30"/>
      <c r="H87" s="30"/>
      <c r="I87" s="11"/>
      <c r="J87" s="19"/>
      <c r="K87" s="1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2.75">
      <c r="A88" s="5"/>
      <c r="C88" s="21"/>
      <c r="D88" s="21"/>
      <c r="E88" s="21" t="s">
        <v>210</v>
      </c>
      <c r="F88" s="30">
        <v>120000</v>
      </c>
      <c r="G88" s="30">
        <v>120000</v>
      </c>
      <c r="H88" s="30">
        <v>111201.55</v>
      </c>
      <c r="I88" s="11"/>
      <c r="J88" s="19"/>
      <c r="K88" s="15" t="s">
        <v>23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2.75">
      <c r="A89" s="5">
        <v>30</v>
      </c>
      <c r="B89" s="8">
        <v>700</v>
      </c>
      <c r="C89" s="21">
        <v>70095</v>
      </c>
      <c r="D89" s="21">
        <v>6050</v>
      </c>
      <c r="E89" s="21" t="s">
        <v>69</v>
      </c>
      <c r="F89" s="30"/>
      <c r="G89" s="30"/>
      <c r="H89" s="30"/>
      <c r="I89" s="11"/>
      <c r="J89" s="19"/>
      <c r="K89" s="1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2.75">
      <c r="A90" s="6"/>
      <c r="B90" s="9"/>
      <c r="C90" s="22"/>
      <c r="D90" s="22"/>
      <c r="E90" s="22" t="s">
        <v>89</v>
      </c>
      <c r="F90" s="33">
        <f>G90</f>
        <v>492681</v>
      </c>
      <c r="G90" s="33">
        <f>492084+1500-903</f>
        <v>492681</v>
      </c>
      <c r="H90" s="33">
        <v>490626.41</v>
      </c>
      <c r="I90" s="12">
        <v>0</v>
      </c>
      <c r="J90" s="14">
        <v>0</v>
      </c>
      <c r="K90" s="16" t="s">
        <v>23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2.75">
      <c r="A91" s="17"/>
      <c r="B91" s="25"/>
      <c r="C91" s="27"/>
      <c r="D91" s="27"/>
      <c r="E91" s="27" t="s">
        <v>70</v>
      </c>
      <c r="F91" s="64"/>
      <c r="G91" s="64">
        <f>SUM(G82:G90)</f>
        <v>6848181</v>
      </c>
      <c r="H91" s="64">
        <f>SUM(H82:H90)</f>
        <v>6782269.82</v>
      </c>
      <c r="I91" s="64">
        <f>SUM(I82:I90)</f>
        <v>0</v>
      </c>
      <c r="J91" s="64">
        <f>SUM(J82:J90)</f>
        <v>0</v>
      </c>
      <c r="K91" s="3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11" s="1" customFormat="1" ht="12.75">
      <c r="A92" s="44">
        <v>31</v>
      </c>
      <c r="B92" s="44">
        <v>710</v>
      </c>
      <c r="C92" s="44">
        <v>71035</v>
      </c>
      <c r="D92" s="44">
        <v>6050</v>
      </c>
      <c r="E92" s="44" t="s">
        <v>34</v>
      </c>
      <c r="F92" s="96">
        <v>531895.05</v>
      </c>
      <c r="G92" s="96">
        <f>100000+21000</f>
        <v>121000</v>
      </c>
      <c r="H92" s="96">
        <v>21000</v>
      </c>
      <c r="I92" s="96">
        <v>300000</v>
      </c>
      <c r="J92" s="96">
        <f>F92-G92-I92</f>
        <v>110895.05000000005</v>
      </c>
      <c r="K92" s="43" t="s">
        <v>23</v>
      </c>
    </row>
    <row r="93" spans="1:70" ht="12.75">
      <c r="A93" s="21">
        <v>32</v>
      </c>
      <c r="B93" s="21">
        <v>710</v>
      </c>
      <c r="C93" s="21">
        <v>71035</v>
      </c>
      <c r="D93" s="21">
        <v>6050</v>
      </c>
      <c r="E93" s="21" t="s">
        <v>181</v>
      </c>
      <c r="F93" s="30"/>
      <c r="G93" s="30"/>
      <c r="H93" s="30"/>
      <c r="I93" s="30"/>
      <c r="J93" s="30"/>
      <c r="K93" s="1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12.75">
      <c r="A94" s="6"/>
      <c r="B94" s="9"/>
      <c r="C94" s="22"/>
      <c r="D94" s="22"/>
      <c r="E94" s="22" t="s">
        <v>182</v>
      </c>
      <c r="F94" s="33">
        <f>G94</f>
        <v>80000</v>
      </c>
      <c r="G94" s="33">
        <v>80000</v>
      </c>
      <c r="H94" s="33">
        <v>29219</v>
      </c>
      <c r="I94" s="12"/>
      <c r="J94" s="14"/>
      <c r="K94" s="43" t="s">
        <v>23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ht="12.75">
      <c r="A95" s="17"/>
      <c r="B95" s="25"/>
      <c r="C95" s="27"/>
      <c r="D95" s="27"/>
      <c r="E95" s="27" t="s">
        <v>93</v>
      </c>
      <c r="F95" s="64"/>
      <c r="G95" s="64">
        <f>SUM(G92:G94)</f>
        <v>201000</v>
      </c>
      <c r="H95" s="64">
        <f>SUM(H92:H94)</f>
        <v>50219</v>
      </c>
      <c r="I95" s="64">
        <f>SUM(I92:I94)</f>
        <v>300000</v>
      </c>
      <c r="J95" s="64">
        <f>SUM(J92:J94)</f>
        <v>110895.05000000005</v>
      </c>
      <c r="K95" s="3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11" s="1" customFormat="1" ht="12.75">
      <c r="A96" s="20"/>
      <c r="B96" s="20"/>
      <c r="C96" s="20"/>
      <c r="D96" s="20"/>
      <c r="E96" s="20"/>
      <c r="F96" s="57"/>
      <c r="G96" s="57"/>
      <c r="H96" s="57"/>
      <c r="I96" s="57"/>
      <c r="J96" s="57"/>
      <c r="K96" s="34"/>
    </row>
    <row r="97" spans="1:11" s="1" customFormat="1" ht="12.75">
      <c r="A97" s="20"/>
      <c r="B97" s="20"/>
      <c r="C97" s="20"/>
      <c r="D97" s="20"/>
      <c r="E97" s="20"/>
      <c r="F97" s="57"/>
      <c r="G97" s="57"/>
      <c r="H97" s="57"/>
      <c r="I97" s="57"/>
      <c r="J97" s="57"/>
      <c r="K97" s="34"/>
    </row>
    <row r="98" spans="1:70" ht="12.75">
      <c r="A98" s="9"/>
      <c r="B98" s="9"/>
      <c r="C98" s="9"/>
      <c r="D98" s="9"/>
      <c r="E98" s="9"/>
      <c r="F98" s="97"/>
      <c r="G98" s="97"/>
      <c r="H98" s="97"/>
      <c r="I98" s="97"/>
      <c r="J98" s="97"/>
      <c r="K98" s="9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7" customFormat="1" ht="12.75">
      <c r="A99" s="40"/>
      <c r="B99" s="8"/>
      <c r="C99" s="40"/>
      <c r="D99" s="40"/>
      <c r="E99" s="44"/>
      <c r="F99" s="44"/>
      <c r="G99" s="105" t="s">
        <v>206</v>
      </c>
      <c r="H99" s="106"/>
      <c r="I99" s="104"/>
      <c r="J99" s="103"/>
      <c r="K99" s="2" t="s">
        <v>9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</row>
    <row r="100" spans="1:70" s="7" customFormat="1" ht="12">
      <c r="A100" s="5"/>
      <c r="B100" s="8"/>
      <c r="C100" s="21"/>
      <c r="D100" s="21"/>
      <c r="E100" s="21"/>
      <c r="F100" s="21"/>
      <c r="G100" s="21"/>
      <c r="H100" s="2"/>
      <c r="I100" s="5"/>
      <c r="J100" s="8"/>
      <c r="K100" s="3" t="s">
        <v>10</v>
      </c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</row>
    <row r="101" spans="1:70" s="7" customFormat="1" ht="12">
      <c r="A101" s="5"/>
      <c r="B101" s="8"/>
      <c r="C101" s="21"/>
      <c r="D101" s="21"/>
      <c r="E101" s="29" t="s">
        <v>4</v>
      </c>
      <c r="F101" s="29" t="s">
        <v>6</v>
      </c>
      <c r="G101" s="29" t="s">
        <v>207</v>
      </c>
      <c r="H101" s="21" t="s">
        <v>208</v>
      </c>
      <c r="I101" s="5"/>
      <c r="J101" s="8"/>
      <c r="K101" s="3" t="s">
        <v>11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</row>
    <row r="102" spans="1:70" s="7" customFormat="1" ht="12">
      <c r="A102" s="3" t="s">
        <v>0</v>
      </c>
      <c r="B102" s="23" t="s">
        <v>1</v>
      </c>
      <c r="C102" s="29" t="s">
        <v>2</v>
      </c>
      <c r="D102" s="29" t="s">
        <v>3</v>
      </c>
      <c r="E102" s="29" t="s">
        <v>5</v>
      </c>
      <c r="F102" s="29" t="s">
        <v>127</v>
      </c>
      <c r="G102" s="29"/>
      <c r="H102" s="29"/>
      <c r="I102" s="3" t="s">
        <v>7</v>
      </c>
      <c r="J102" s="23" t="s">
        <v>8</v>
      </c>
      <c r="K102" s="3" t="s">
        <v>12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</row>
    <row r="103" spans="1:70" s="7" customFormat="1" ht="12">
      <c r="A103" s="5"/>
      <c r="B103" s="8"/>
      <c r="C103" s="21"/>
      <c r="D103" s="21"/>
      <c r="E103" s="21"/>
      <c r="F103" s="21" t="s">
        <v>128</v>
      </c>
      <c r="G103" s="29"/>
      <c r="H103" s="29"/>
      <c r="I103" s="5"/>
      <c r="J103" s="8"/>
      <c r="K103" s="3" t="s">
        <v>13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</row>
    <row r="104" spans="1:70" s="7" customFormat="1" ht="12">
      <c r="A104" s="5"/>
      <c r="B104" s="8"/>
      <c r="C104" s="21"/>
      <c r="D104" s="21"/>
      <c r="E104" s="21"/>
      <c r="F104" s="21"/>
      <c r="G104" s="21"/>
      <c r="H104" s="21"/>
      <c r="I104" s="5"/>
      <c r="J104" s="8"/>
      <c r="K104" s="3" t="s">
        <v>14</v>
      </c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</row>
    <row r="105" spans="1:70" s="7" customFormat="1" ht="12">
      <c r="A105" s="6"/>
      <c r="B105" s="9"/>
      <c r="C105" s="22"/>
      <c r="D105" s="22"/>
      <c r="E105" s="22"/>
      <c r="F105" s="22"/>
      <c r="G105" s="22"/>
      <c r="H105" s="22"/>
      <c r="I105" s="6"/>
      <c r="J105" s="9"/>
      <c r="K105" s="4" t="s">
        <v>15</v>
      </c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</row>
    <row r="106" spans="1:70" ht="12.75">
      <c r="A106" s="10">
        <v>1</v>
      </c>
      <c r="B106" s="24">
        <v>2</v>
      </c>
      <c r="C106" s="45">
        <v>3</v>
      </c>
      <c r="D106" s="45">
        <v>4</v>
      </c>
      <c r="E106" s="45">
        <v>5</v>
      </c>
      <c r="F106" s="45">
        <v>6</v>
      </c>
      <c r="G106" s="45">
        <v>7</v>
      </c>
      <c r="H106" s="45">
        <v>8</v>
      </c>
      <c r="I106" s="10">
        <v>9</v>
      </c>
      <c r="J106" s="24">
        <v>10</v>
      </c>
      <c r="K106" s="10">
        <v>11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2.75">
      <c r="A107" s="5">
        <v>33</v>
      </c>
      <c r="B107" s="8">
        <v>750</v>
      </c>
      <c r="C107" s="21">
        <v>75023</v>
      </c>
      <c r="D107" s="21">
        <v>6050</v>
      </c>
      <c r="E107" s="21" t="s">
        <v>35</v>
      </c>
      <c r="F107" s="30">
        <v>4000</v>
      </c>
      <c r="G107" s="30">
        <v>4000</v>
      </c>
      <c r="H107" s="30">
        <v>0</v>
      </c>
      <c r="I107" s="11">
        <v>0</v>
      </c>
      <c r="J107" s="19">
        <v>0</v>
      </c>
      <c r="K107" s="15" t="s">
        <v>23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2.75">
      <c r="A108" s="5">
        <v>34</v>
      </c>
      <c r="B108" s="8">
        <v>750</v>
      </c>
      <c r="C108" s="21">
        <v>75023</v>
      </c>
      <c r="D108" s="21">
        <v>6050</v>
      </c>
      <c r="E108" s="21" t="s">
        <v>36</v>
      </c>
      <c r="F108" s="30">
        <v>25550</v>
      </c>
      <c r="G108" s="30">
        <f>23250+1300+1000</f>
        <v>25550</v>
      </c>
      <c r="H108" s="30">
        <v>25142.37</v>
      </c>
      <c r="I108" s="11">
        <v>0</v>
      </c>
      <c r="J108" s="19">
        <v>0</v>
      </c>
      <c r="K108" s="15" t="s">
        <v>23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2.75">
      <c r="A109" s="5">
        <v>35</v>
      </c>
      <c r="B109" s="8">
        <v>750</v>
      </c>
      <c r="C109" s="21">
        <v>75023</v>
      </c>
      <c r="D109" s="21">
        <v>6050</v>
      </c>
      <c r="E109" s="21" t="s">
        <v>37</v>
      </c>
      <c r="F109" s="30">
        <v>52400</v>
      </c>
      <c r="G109" s="75">
        <f>50000+2400</f>
        <v>52400</v>
      </c>
      <c r="H109" s="30">
        <v>52394.8</v>
      </c>
      <c r="I109" s="11">
        <v>0</v>
      </c>
      <c r="J109" s="19">
        <v>0</v>
      </c>
      <c r="K109" s="15" t="s">
        <v>23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2.75">
      <c r="A110" s="5">
        <v>36</v>
      </c>
      <c r="B110" s="8">
        <v>750</v>
      </c>
      <c r="C110" s="21">
        <v>75023</v>
      </c>
      <c r="D110" s="21">
        <v>6050</v>
      </c>
      <c r="E110" s="21" t="s">
        <v>99</v>
      </c>
      <c r="F110" s="30"/>
      <c r="G110" s="30"/>
      <c r="H110" s="30"/>
      <c r="I110" s="11"/>
      <c r="J110" s="19"/>
      <c r="K110" s="1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ht="12.75">
      <c r="A111" s="5"/>
      <c r="C111" s="21"/>
      <c r="D111" s="21"/>
      <c r="E111" s="21" t="s">
        <v>133</v>
      </c>
      <c r="F111" s="30">
        <v>28600</v>
      </c>
      <c r="G111" s="30">
        <v>28600</v>
      </c>
      <c r="H111" s="30">
        <v>28224.46</v>
      </c>
      <c r="I111" s="11">
        <v>0</v>
      </c>
      <c r="J111" s="19">
        <v>0</v>
      </c>
      <c r="K111" s="15" t="s">
        <v>23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ht="12.75">
      <c r="A112" s="5">
        <v>37</v>
      </c>
      <c r="B112" s="83">
        <v>750</v>
      </c>
      <c r="C112" s="77">
        <v>75023</v>
      </c>
      <c r="D112" s="77">
        <v>6050</v>
      </c>
      <c r="E112" s="77" t="s">
        <v>165</v>
      </c>
      <c r="F112" s="30"/>
      <c r="G112" s="30"/>
      <c r="H112" s="30"/>
      <c r="I112" s="11"/>
      <c r="J112" s="19"/>
      <c r="K112" s="1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ht="12.75">
      <c r="A113" s="5"/>
      <c r="B113" s="83"/>
      <c r="C113" s="77"/>
      <c r="D113" s="77"/>
      <c r="E113" s="77" t="s">
        <v>166</v>
      </c>
      <c r="F113" s="30">
        <v>55000</v>
      </c>
      <c r="G113" s="75">
        <f>22100+4000+28900</f>
        <v>55000</v>
      </c>
      <c r="H113" s="30">
        <v>0</v>
      </c>
      <c r="I113" s="11"/>
      <c r="J113" s="19"/>
      <c r="K113" s="15" t="s">
        <v>23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2.75">
      <c r="A114" s="5">
        <v>38</v>
      </c>
      <c r="B114" s="20">
        <v>750</v>
      </c>
      <c r="C114" s="21">
        <v>75023</v>
      </c>
      <c r="D114" s="21">
        <v>6060</v>
      </c>
      <c r="E114" s="21" t="s">
        <v>76</v>
      </c>
      <c r="F114" s="30">
        <v>3750</v>
      </c>
      <c r="G114" s="30">
        <v>3750</v>
      </c>
      <c r="H114" s="30">
        <v>3747.84</v>
      </c>
      <c r="I114" s="11">
        <v>0</v>
      </c>
      <c r="J114" s="13">
        <v>0</v>
      </c>
      <c r="K114" s="15" t="s">
        <v>23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2.75">
      <c r="A115" s="6">
        <v>39</v>
      </c>
      <c r="B115" s="9">
        <v>750</v>
      </c>
      <c r="C115" s="22">
        <v>75023</v>
      </c>
      <c r="D115" s="22">
        <v>6060</v>
      </c>
      <c r="E115" s="22" t="s">
        <v>77</v>
      </c>
      <c r="F115" s="33">
        <v>4270</v>
      </c>
      <c r="G115" s="33">
        <v>4270</v>
      </c>
      <c r="H115" s="33">
        <f>G115</f>
        <v>4270</v>
      </c>
      <c r="I115" s="12">
        <v>0</v>
      </c>
      <c r="J115" s="14">
        <v>0</v>
      </c>
      <c r="K115" s="16" t="s">
        <v>23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ht="12.75">
      <c r="A116" s="5">
        <v>40</v>
      </c>
      <c r="B116" s="8">
        <v>750</v>
      </c>
      <c r="C116" s="21">
        <v>75023</v>
      </c>
      <c r="D116" s="21">
        <v>6060</v>
      </c>
      <c r="E116" s="21" t="s">
        <v>79</v>
      </c>
      <c r="F116" s="30">
        <v>24400</v>
      </c>
      <c r="G116" s="75">
        <f>26500+5000-1300-1000-800-4000</f>
        <v>24400</v>
      </c>
      <c r="H116" s="30">
        <v>23966.3</v>
      </c>
      <c r="I116" s="11">
        <v>0</v>
      </c>
      <c r="J116" s="19">
        <v>0</v>
      </c>
      <c r="K116" s="15" t="s">
        <v>23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ht="12.75">
      <c r="A117" s="5">
        <v>41</v>
      </c>
      <c r="B117" s="8">
        <v>750</v>
      </c>
      <c r="C117" s="21">
        <v>75023</v>
      </c>
      <c r="D117" s="21">
        <v>6060</v>
      </c>
      <c r="E117" s="21" t="s">
        <v>78</v>
      </c>
      <c r="F117" s="30">
        <v>12000</v>
      </c>
      <c r="G117" s="30">
        <v>12000</v>
      </c>
      <c r="H117" s="30">
        <v>11943.8</v>
      </c>
      <c r="I117" s="11">
        <v>0</v>
      </c>
      <c r="J117" s="19">
        <v>0</v>
      </c>
      <c r="K117" s="15" t="s">
        <v>23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ht="12.75">
      <c r="A118" s="5">
        <v>42</v>
      </c>
      <c r="B118" s="8">
        <v>750</v>
      </c>
      <c r="C118" s="21">
        <v>75023</v>
      </c>
      <c r="D118" s="21">
        <v>6060</v>
      </c>
      <c r="E118" s="21" t="s">
        <v>71</v>
      </c>
      <c r="F118" s="30">
        <f>14930-4200</f>
        <v>10730</v>
      </c>
      <c r="G118" s="30">
        <f>14930-4200</f>
        <v>10730</v>
      </c>
      <c r="H118" s="30">
        <v>10687.2</v>
      </c>
      <c r="I118" s="11">
        <v>0</v>
      </c>
      <c r="J118" s="19">
        <v>0</v>
      </c>
      <c r="K118" s="15" t="s">
        <v>23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2.75">
      <c r="A119" s="5">
        <v>43</v>
      </c>
      <c r="B119" s="8">
        <v>750</v>
      </c>
      <c r="C119" s="21">
        <v>75095</v>
      </c>
      <c r="D119" s="21">
        <v>6050</v>
      </c>
      <c r="E119" s="21" t="s">
        <v>105</v>
      </c>
      <c r="F119" s="30"/>
      <c r="G119" s="30"/>
      <c r="H119" s="30"/>
      <c r="I119" s="11"/>
      <c r="J119" s="19"/>
      <c r="K119" s="1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2.75">
      <c r="A120" s="5"/>
      <c r="C120" s="21"/>
      <c r="D120" s="21"/>
      <c r="E120" s="21" t="s">
        <v>132</v>
      </c>
      <c r="F120" s="30">
        <v>0</v>
      </c>
      <c r="G120" s="30">
        <v>0</v>
      </c>
      <c r="H120" s="30">
        <f>G120</f>
        <v>0</v>
      </c>
      <c r="I120" s="11">
        <v>0</v>
      </c>
      <c r="J120" s="19">
        <v>0</v>
      </c>
      <c r="K120" s="15" t="s">
        <v>23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2.75">
      <c r="A121" s="17"/>
      <c r="B121" s="25"/>
      <c r="C121" s="17"/>
      <c r="D121" s="25"/>
      <c r="E121" s="17" t="s">
        <v>57</v>
      </c>
      <c r="F121" s="65"/>
      <c r="G121" s="65">
        <f>SUM(G107:G120)</f>
        <v>220700</v>
      </c>
      <c r="H121" s="65">
        <f>SUM(H107:H120)</f>
        <v>160376.77</v>
      </c>
      <c r="I121" s="65">
        <f>SUM(I107:I120)</f>
        <v>0</v>
      </c>
      <c r="J121" s="65">
        <f>SUM(J107:J120)</f>
        <v>0</v>
      </c>
      <c r="K121" s="1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ht="12.75">
      <c r="A122" s="2">
        <v>44</v>
      </c>
      <c r="B122" s="40">
        <v>754</v>
      </c>
      <c r="C122" s="40">
        <v>75405</v>
      </c>
      <c r="D122" s="40">
        <v>6620</v>
      </c>
      <c r="E122" s="40" t="s">
        <v>135</v>
      </c>
      <c r="F122" s="41">
        <v>14000</v>
      </c>
      <c r="G122" s="41">
        <v>14000</v>
      </c>
      <c r="H122" s="41">
        <v>0</v>
      </c>
      <c r="I122" s="41">
        <v>0</v>
      </c>
      <c r="J122" s="41">
        <v>0</v>
      </c>
      <c r="K122" s="43" t="s">
        <v>23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12.75">
      <c r="A123" s="3">
        <v>45</v>
      </c>
      <c r="B123" s="5">
        <v>754</v>
      </c>
      <c r="C123" s="5">
        <v>75412</v>
      </c>
      <c r="D123" s="5">
        <v>6050</v>
      </c>
      <c r="E123" s="5" t="s">
        <v>39</v>
      </c>
      <c r="F123" s="11">
        <v>10342</v>
      </c>
      <c r="G123" s="84">
        <v>9885.13</v>
      </c>
      <c r="H123" s="11">
        <v>9867.65</v>
      </c>
      <c r="I123" s="11">
        <v>0</v>
      </c>
      <c r="J123" s="11">
        <v>0</v>
      </c>
      <c r="K123" s="15" t="s">
        <v>23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ht="12.75">
      <c r="A124" s="3">
        <v>46</v>
      </c>
      <c r="B124" s="5">
        <v>754</v>
      </c>
      <c r="C124" s="5">
        <v>75412</v>
      </c>
      <c r="D124" s="5">
        <v>6050</v>
      </c>
      <c r="E124" s="5" t="s">
        <v>183</v>
      </c>
      <c r="F124" s="11"/>
      <c r="G124" s="84"/>
      <c r="H124" s="11"/>
      <c r="I124" s="11"/>
      <c r="J124" s="11"/>
      <c r="K124" s="1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.75">
      <c r="A125" s="3"/>
      <c r="B125" s="5"/>
      <c r="C125" s="5"/>
      <c r="D125" s="5"/>
      <c r="E125" s="5" t="s">
        <v>184</v>
      </c>
      <c r="F125" s="11"/>
      <c r="G125" s="84"/>
      <c r="H125" s="11"/>
      <c r="I125" s="11"/>
      <c r="J125" s="11"/>
      <c r="K125" s="1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.75">
      <c r="A126" s="3"/>
      <c r="B126" s="5"/>
      <c r="C126" s="5"/>
      <c r="D126" s="5"/>
      <c r="E126" s="5" t="s">
        <v>185</v>
      </c>
      <c r="F126" s="11">
        <f>G126</f>
        <v>14456.87</v>
      </c>
      <c r="G126" s="84">
        <v>14456.87</v>
      </c>
      <c r="H126" s="11">
        <f>G126</f>
        <v>14456.87</v>
      </c>
      <c r="I126" s="11"/>
      <c r="J126" s="11"/>
      <c r="K126" s="15" t="s">
        <v>23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.75">
      <c r="A127" s="3">
        <v>47</v>
      </c>
      <c r="B127" s="5">
        <v>754</v>
      </c>
      <c r="C127" s="5">
        <v>75412</v>
      </c>
      <c r="D127" s="5">
        <v>6060</v>
      </c>
      <c r="E127" s="5" t="s">
        <v>175</v>
      </c>
      <c r="F127" s="11">
        <v>4960</v>
      </c>
      <c r="G127" s="84">
        <v>4960</v>
      </c>
      <c r="H127" s="11">
        <f>G127</f>
        <v>4960</v>
      </c>
      <c r="I127" s="11"/>
      <c r="J127" s="11"/>
      <c r="K127" s="15" t="s">
        <v>23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2.75">
      <c r="A128" s="3">
        <v>48</v>
      </c>
      <c r="B128" s="5">
        <v>754</v>
      </c>
      <c r="C128" s="5">
        <v>75414</v>
      </c>
      <c r="D128" s="5">
        <v>6050</v>
      </c>
      <c r="E128" s="5" t="s">
        <v>134</v>
      </c>
      <c r="F128" s="11">
        <v>62098</v>
      </c>
      <c r="G128" s="11">
        <f>60000+2098</f>
        <v>62098</v>
      </c>
      <c r="H128" s="11">
        <f>G128</f>
        <v>62098</v>
      </c>
      <c r="I128" s="11">
        <v>0</v>
      </c>
      <c r="J128" s="11">
        <v>0</v>
      </c>
      <c r="K128" s="15" t="s">
        <v>23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2.75">
      <c r="A129" s="3">
        <v>49</v>
      </c>
      <c r="B129" s="5">
        <v>754</v>
      </c>
      <c r="C129" s="5">
        <v>75416</v>
      </c>
      <c r="D129" s="5">
        <v>6060</v>
      </c>
      <c r="E129" s="5" t="s">
        <v>38</v>
      </c>
      <c r="F129" s="11">
        <v>0</v>
      </c>
      <c r="G129" s="11">
        <f>5000-5000</f>
        <v>0</v>
      </c>
      <c r="H129" s="11">
        <f>G129</f>
        <v>0</v>
      </c>
      <c r="I129" s="11">
        <v>0</v>
      </c>
      <c r="J129" s="11">
        <v>0</v>
      </c>
      <c r="K129" s="15" t="s">
        <v>23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2.75">
      <c r="A130" s="3">
        <v>50</v>
      </c>
      <c r="B130" s="5">
        <v>754</v>
      </c>
      <c r="C130" s="5">
        <v>75495</v>
      </c>
      <c r="D130" s="5">
        <v>6050</v>
      </c>
      <c r="E130" s="5" t="s">
        <v>94</v>
      </c>
      <c r="F130" s="11"/>
      <c r="G130" s="11"/>
      <c r="H130" s="11"/>
      <c r="I130" s="11"/>
      <c r="J130" s="11"/>
      <c r="K130" s="1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11" s="1" customFormat="1" ht="12.75">
      <c r="A131" s="3"/>
      <c r="B131" s="5"/>
      <c r="C131" s="5"/>
      <c r="D131" s="5"/>
      <c r="E131" s="5" t="s">
        <v>136</v>
      </c>
      <c r="F131" s="11"/>
      <c r="G131" s="11"/>
      <c r="H131" s="11"/>
      <c r="I131" s="11"/>
      <c r="J131" s="11"/>
      <c r="K131" s="15"/>
    </row>
    <row r="132" spans="1:70" ht="12.75">
      <c r="A132" s="4"/>
      <c r="B132" s="6"/>
      <c r="C132" s="6"/>
      <c r="D132" s="6"/>
      <c r="E132" s="6" t="s">
        <v>137</v>
      </c>
      <c r="F132" s="12">
        <v>0</v>
      </c>
      <c r="G132" s="12">
        <f>32000-32000</f>
        <v>0</v>
      </c>
      <c r="H132" s="12">
        <f>G132</f>
        <v>0</v>
      </c>
      <c r="I132" s="12">
        <v>0</v>
      </c>
      <c r="J132" s="12">
        <v>0</v>
      </c>
      <c r="K132" s="16" t="s">
        <v>23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12.75">
      <c r="A133" s="10"/>
      <c r="B133" s="25"/>
      <c r="C133" s="17"/>
      <c r="D133" s="17"/>
      <c r="E133" s="17" t="s">
        <v>58</v>
      </c>
      <c r="F133" s="65"/>
      <c r="G133" s="65">
        <f>SUM(G122:G132)</f>
        <v>105400</v>
      </c>
      <c r="H133" s="65">
        <f>SUM(H122:H132)</f>
        <v>91382.52</v>
      </c>
      <c r="I133" s="65">
        <f>SUM(I122:I132)</f>
        <v>0</v>
      </c>
      <c r="J133" s="65">
        <f>SUM(J122:J132)</f>
        <v>0</v>
      </c>
      <c r="K133" s="1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2" customHeight="1">
      <c r="A134" s="35">
        <v>51</v>
      </c>
      <c r="B134" s="28">
        <v>801</v>
      </c>
      <c r="C134" s="35">
        <v>80101</v>
      </c>
      <c r="D134" s="35">
        <v>6050</v>
      </c>
      <c r="E134" s="36" t="s">
        <v>138</v>
      </c>
      <c r="F134" s="37">
        <v>145000</v>
      </c>
      <c r="G134" s="38">
        <f>82000+63000</f>
        <v>145000</v>
      </c>
      <c r="H134" s="37">
        <v>118622.42</v>
      </c>
      <c r="I134" s="3"/>
      <c r="J134" s="26"/>
      <c r="K134" s="15" t="s">
        <v>17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2.75">
      <c r="A135" s="5">
        <v>52</v>
      </c>
      <c r="B135" s="8">
        <v>801</v>
      </c>
      <c r="C135" s="5">
        <v>80101</v>
      </c>
      <c r="D135" s="5">
        <v>6060</v>
      </c>
      <c r="E135" s="5" t="s">
        <v>40</v>
      </c>
      <c r="F135" s="11">
        <f>G135</f>
        <v>7500</v>
      </c>
      <c r="G135" s="19">
        <v>7500</v>
      </c>
      <c r="H135" s="11">
        <v>7320</v>
      </c>
      <c r="I135" s="11">
        <v>0</v>
      </c>
      <c r="J135" s="19">
        <v>0</v>
      </c>
      <c r="K135" s="15" t="s">
        <v>17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89" customFormat="1" ht="12.75">
      <c r="A136" s="85">
        <v>53</v>
      </c>
      <c r="B136" s="83">
        <v>801</v>
      </c>
      <c r="C136" s="85">
        <v>80104</v>
      </c>
      <c r="D136" s="85">
        <v>6050</v>
      </c>
      <c r="E136" s="85" t="s">
        <v>176</v>
      </c>
      <c r="F136" s="84">
        <v>64000</v>
      </c>
      <c r="G136" s="86">
        <v>63806.18</v>
      </c>
      <c r="H136" s="84">
        <f>G136</f>
        <v>63806.18</v>
      </c>
      <c r="I136" s="84"/>
      <c r="J136" s="86"/>
      <c r="K136" s="15" t="s">
        <v>24</v>
      </c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</row>
    <row r="137" spans="1:70" s="89" customFormat="1" ht="12.75">
      <c r="A137" s="85">
        <v>54</v>
      </c>
      <c r="B137" s="83">
        <v>801</v>
      </c>
      <c r="C137" s="85">
        <v>80104</v>
      </c>
      <c r="D137" s="85">
        <v>6050</v>
      </c>
      <c r="E137" s="85" t="s">
        <v>186</v>
      </c>
      <c r="F137" s="84"/>
      <c r="G137" s="86"/>
      <c r="H137" s="84"/>
      <c r="I137" s="84"/>
      <c r="J137" s="86"/>
      <c r="K137" s="88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</row>
    <row r="138" spans="1:70" s="89" customFormat="1" ht="12.75">
      <c r="A138" s="85"/>
      <c r="B138" s="83"/>
      <c r="C138" s="85"/>
      <c r="D138" s="85"/>
      <c r="E138" s="85" t="s">
        <v>187</v>
      </c>
      <c r="F138" s="84">
        <f>G138</f>
        <v>35633.82</v>
      </c>
      <c r="G138" s="86">
        <f>25010+10623.82</f>
        <v>35633.82</v>
      </c>
      <c r="H138" s="84">
        <f>25010+10623.76</f>
        <v>35633.76</v>
      </c>
      <c r="I138" s="84"/>
      <c r="J138" s="86"/>
      <c r="K138" s="15" t="s">
        <v>24</v>
      </c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</row>
    <row r="139" spans="1:70" ht="12.75">
      <c r="A139" s="5">
        <v>55</v>
      </c>
      <c r="B139" s="8">
        <v>801</v>
      </c>
      <c r="C139" s="5">
        <v>80104</v>
      </c>
      <c r="D139" s="5">
        <v>6060</v>
      </c>
      <c r="E139" s="5" t="s">
        <v>41</v>
      </c>
      <c r="F139" s="11">
        <f>G139</f>
        <v>15100</v>
      </c>
      <c r="G139" s="19">
        <v>15100</v>
      </c>
      <c r="H139" s="11">
        <v>15081.8</v>
      </c>
      <c r="I139" s="11">
        <v>0</v>
      </c>
      <c r="J139" s="19">
        <v>0</v>
      </c>
      <c r="K139" s="15" t="s">
        <v>24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2.75">
      <c r="A140" s="5">
        <v>56</v>
      </c>
      <c r="B140" s="8">
        <v>801</v>
      </c>
      <c r="C140" s="5">
        <v>80110</v>
      </c>
      <c r="D140" s="5">
        <v>6060</v>
      </c>
      <c r="E140" s="5" t="s">
        <v>18</v>
      </c>
      <c r="F140" s="11"/>
      <c r="G140" s="19"/>
      <c r="H140" s="11"/>
      <c r="I140" s="11"/>
      <c r="J140" s="19"/>
      <c r="K140" s="1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2.75">
      <c r="A141" s="5"/>
      <c r="B141" s="20"/>
      <c r="C141" s="5"/>
      <c r="D141" s="5"/>
      <c r="E141" s="5" t="s">
        <v>42</v>
      </c>
      <c r="F141" s="11">
        <f>G141</f>
        <v>5000</v>
      </c>
      <c r="G141" s="87">
        <f>27000-22000</f>
        <v>5000</v>
      </c>
      <c r="H141" s="11">
        <v>4989.07</v>
      </c>
      <c r="I141" s="11">
        <v>0</v>
      </c>
      <c r="J141" s="13">
        <v>0</v>
      </c>
      <c r="K141" s="15" t="s">
        <v>25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ht="12.75">
      <c r="A142" s="6">
        <v>57</v>
      </c>
      <c r="B142" s="9">
        <v>801</v>
      </c>
      <c r="C142" s="6">
        <v>80110</v>
      </c>
      <c r="D142" s="6">
        <v>6050</v>
      </c>
      <c r="E142" s="6" t="s">
        <v>139</v>
      </c>
      <c r="F142" s="12">
        <v>18300</v>
      </c>
      <c r="G142" s="14">
        <f>23000-4700</f>
        <v>18300</v>
      </c>
      <c r="H142" s="12">
        <f>G142</f>
        <v>18300</v>
      </c>
      <c r="I142" s="12"/>
      <c r="J142" s="14"/>
      <c r="K142" s="16" t="s">
        <v>25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ht="12.75">
      <c r="A143" s="20"/>
      <c r="B143" s="20"/>
      <c r="C143" s="20"/>
      <c r="D143" s="20"/>
      <c r="E143" s="20"/>
      <c r="F143" s="13"/>
      <c r="G143" s="13"/>
      <c r="H143" s="13"/>
      <c r="I143" s="13"/>
      <c r="J143" s="13"/>
      <c r="K143" s="3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11" s="1" customFormat="1" ht="12.75">
      <c r="A144" s="20"/>
      <c r="B144" s="20"/>
      <c r="C144" s="20"/>
      <c r="D144" s="20"/>
      <c r="E144" s="20"/>
      <c r="F144" s="13"/>
      <c r="G144" s="13"/>
      <c r="H144" s="13"/>
      <c r="I144" s="13"/>
      <c r="J144" s="13"/>
      <c r="K144" s="34"/>
    </row>
    <row r="145" spans="1:70" ht="12.75">
      <c r="A145" s="9"/>
      <c r="B145" s="9"/>
      <c r="C145" s="9"/>
      <c r="D145" s="9"/>
      <c r="E145" s="9"/>
      <c r="F145" s="14"/>
      <c r="G145" s="14"/>
      <c r="H145" s="14"/>
      <c r="I145" s="14"/>
      <c r="J145" s="14"/>
      <c r="K145" s="9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7" customFormat="1" ht="12.75">
      <c r="A146" s="40"/>
      <c r="B146" s="8"/>
      <c r="C146" s="40"/>
      <c r="D146" s="40"/>
      <c r="E146" s="44"/>
      <c r="F146" s="44"/>
      <c r="G146" s="105" t="s">
        <v>206</v>
      </c>
      <c r="H146" s="106"/>
      <c r="I146" s="104"/>
      <c r="J146" s="103"/>
      <c r="K146" s="2" t="s">
        <v>9</v>
      </c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</row>
    <row r="147" spans="1:70" s="7" customFormat="1" ht="12">
      <c r="A147" s="5"/>
      <c r="B147" s="8"/>
      <c r="C147" s="21"/>
      <c r="D147" s="21"/>
      <c r="E147" s="21"/>
      <c r="F147" s="21"/>
      <c r="G147" s="21"/>
      <c r="H147" s="2"/>
      <c r="I147" s="5"/>
      <c r="J147" s="8"/>
      <c r="K147" s="3" t="s">
        <v>10</v>
      </c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</row>
    <row r="148" spans="1:70" s="7" customFormat="1" ht="12">
      <c r="A148" s="5"/>
      <c r="B148" s="8"/>
      <c r="C148" s="21"/>
      <c r="D148" s="21"/>
      <c r="E148" s="29" t="s">
        <v>4</v>
      </c>
      <c r="F148" s="29" t="s">
        <v>6</v>
      </c>
      <c r="G148" s="29" t="s">
        <v>207</v>
      </c>
      <c r="H148" s="21" t="s">
        <v>208</v>
      </c>
      <c r="I148" s="5"/>
      <c r="J148" s="8"/>
      <c r="K148" s="3" t="s">
        <v>11</v>
      </c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</row>
    <row r="149" spans="1:70" s="7" customFormat="1" ht="12">
      <c r="A149" s="3" t="s">
        <v>0</v>
      </c>
      <c r="B149" s="23" t="s">
        <v>1</v>
      </c>
      <c r="C149" s="29" t="s">
        <v>2</v>
      </c>
      <c r="D149" s="29" t="s">
        <v>3</v>
      </c>
      <c r="E149" s="29" t="s">
        <v>5</v>
      </c>
      <c r="F149" s="29" t="s">
        <v>127</v>
      </c>
      <c r="G149" s="29"/>
      <c r="H149" s="29"/>
      <c r="I149" s="3" t="s">
        <v>7</v>
      </c>
      <c r="J149" s="23" t="s">
        <v>8</v>
      </c>
      <c r="K149" s="3" t="s">
        <v>12</v>
      </c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</row>
    <row r="150" spans="1:70" s="7" customFormat="1" ht="12">
      <c r="A150" s="5"/>
      <c r="B150" s="8"/>
      <c r="C150" s="21"/>
      <c r="D150" s="21"/>
      <c r="E150" s="21"/>
      <c r="F150" s="21" t="s">
        <v>128</v>
      </c>
      <c r="G150" s="29"/>
      <c r="H150" s="29"/>
      <c r="I150" s="5"/>
      <c r="J150" s="8"/>
      <c r="K150" s="3" t="s">
        <v>13</v>
      </c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</row>
    <row r="151" spans="1:70" s="7" customFormat="1" ht="12">
      <c r="A151" s="5"/>
      <c r="B151" s="8"/>
      <c r="C151" s="21"/>
      <c r="D151" s="21"/>
      <c r="E151" s="21"/>
      <c r="F151" s="21"/>
      <c r="G151" s="21"/>
      <c r="H151" s="21"/>
      <c r="I151" s="5"/>
      <c r="J151" s="8"/>
      <c r="K151" s="3" t="s">
        <v>14</v>
      </c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</row>
    <row r="152" spans="1:70" s="7" customFormat="1" ht="12">
      <c r="A152" s="6"/>
      <c r="B152" s="9"/>
      <c r="C152" s="22"/>
      <c r="D152" s="22"/>
      <c r="E152" s="22"/>
      <c r="F152" s="22"/>
      <c r="G152" s="22"/>
      <c r="H152" s="22"/>
      <c r="I152" s="6"/>
      <c r="J152" s="9"/>
      <c r="K152" s="4" t="s">
        <v>15</v>
      </c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</row>
    <row r="153" spans="1:70" ht="12.75">
      <c r="A153" s="10">
        <v>1</v>
      </c>
      <c r="B153" s="24">
        <v>2</v>
      </c>
      <c r="C153" s="45">
        <v>3</v>
      </c>
      <c r="D153" s="45">
        <v>4</v>
      </c>
      <c r="E153" s="45">
        <v>5</v>
      </c>
      <c r="F153" s="45">
        <v>6</v>
      </c>
      <c r="G153" s="45">
        <v>7</v>
      </c>
      <c r="H153" s="45">
        <v>8</v>
      </c>
      <c r="I153" s="10">
        <v>9</v>
      </c>
      <c r="J153" s="24">
        <v>10</v>
      </c>
      <c r="K153" s="10">
        <v>11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89" customFormat="1" ht="12.75">
      <c r="A154" s="85">
        <v>58</v>
      </c>
      <c r="B154" s="90">
        <v>801</v>
      </c>
      <c r="C154" s="85">
        <v>80110</v>
      </c>
      <c r="D154" s="85">
        <v>6050</v>
      </c>
      <c r="E154" s="85" t="s">
        <v>156</v>
      </c>
      <c r="F154" s="84">
        <v>28000</v>
      </c>
      <c r="G154" s="87">
        <v>28000</v>
      </c>
      <c r="H154" s="84">
        <v>27998.26</v>
      </c>
      <c r="I154" s="84"/>
      <c r="J154" s="87"/>
      <c r="K154" s="88" t="s">
        <v>25</v>
      </c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</row>
    <row r="155" spans="1:70" s="89" customFormat="1" ht="12.75">
      <c r="A155" s="85">
        <v>59</v>
      </c>
      <c r="B155" s="90">
        <v>801</v>
      </c>
      <c r="C155" s="85">
        <v>80110</v>
      </c>
      <c r="D155" s="85">
        <v>6050</v>
      </c>
      <c r="E155" s="85" t="s">
        <v>188</v>
      </c>
      <c r="F155" s="84">
        <f>G155</f>
        <v>6765</v>
      </c>
      <c r="G155" s="87">
        <v>6765</v>
      </c>
      <c r="H155" s="84">
        <v>6764.99</v>
      </c>
      <c r="I155" s="84"/>
      <c r="J155" s="87"/>
      <c r="K155" s="88" t="s">
        <v>25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</row>
    <row r="156" spans="1:70" ht="12.75">
      <c r="A156" s="5">
        <v>60</v>
      </c>
      <c r="B156" s="8">
        <v>801</v>
      </c>
      <c r="C156" s="5">
        <v>80195</v>
      </c>
      <c r="D156" s="5">
        <v>6050</v>
      </c>
      <c r="E156" s="5" t="s">
        <v>43</v>
      </c>
      <c r="F156" s="11">
        <f aca="true" t="shared" si="0" ref="F156:F164">G156</f>
        <v>0</v>
      </c>
      <c r="G156" s="19">
        <f>40000-40000</f>
        <v>0</v>
      </c>
      <c r="H156" s="11">
        <f>G156</f>
        <v>0</v>
      </c>
      <c r="I156" s="11">
        <v>0</v>
      </c>
      <c r="J156" s="19">
        <v>0</v>
      </c>
      <c r="K156" s="15" t="s">
        <v>23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ht="12.75">
      <c r="A157" s="5">
        <v>61</v>
      </c>
      <c r="B157" s="8">
        <v>801</v>
      </c>
      <c r="C157" s="5">
        <v>80195</v>
      </c>
      <c r="D157" s="5">
        <v>6050</v>
      </c>
      <c r="E157" s="5" t="s">
        <v>44</v>
      </c>
      <c r="F157" s="11">
        <f t="shared" si="0"/>
        <v>50000</v>
      </c>
      <c r="G157" s="19">
        <v>50000</v>
      </c>
      <c r="H157" s="11">
        <v>0</v>
      </c>
      <c r="I157" s="11">
        <v>0</v>
      </c>
      <c r="J157" s="19">
        <v>0</v>
      </c>
      <c r="K157" s="15" t="s">
        <v>23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ht="12.75">
      <c r="A158" s="5">
        <v>62</v>
      </c>
      <c r="B158" s="8">
        <v>801</v>
      </c>
      <c r="C158" s="5">
        <v>80195</v>
      </c>
      <c r="D158" s="5">
        <v>6050</v>
      </c>
      <c r="E158" s="5" t="s">
        <v>72</v>
      </c>
      <c r="F158" s="11">
        <f t="shared" si="0"/>
        <v>0</v>
      </c>
      <c r="G158" s="86">
        <f>100000-20000-80000</f>
        <v>0</v>
      </c>
      <c r="H158" s="11">
        <f>G158</f>
        <v>0</v>
      </c>
      <c r="I158" s="11">
        <v>0</v>
      </c>
      <c r="J158" s="19">
        <v>0</v>
      </c>
      <c r="K158" s="15" t="s">
        <v>23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89" customFormat="1" ht="12.75">
      <c r="A159" s="85">
        <v>63</v>
      </c>
      <c r="B159" s="83">
        <v>801</v>
      </c>
      <c r="C159" s="85">
        <v>80195</v>
      </c>
      <c r="D159" s="85">
        <v>6050</v>
      </c>
      <c r="E159" s="85" t="s">
        <v>170</v>
      </c>
      <c r="F159" s="84"/>
      <c r="G159" s="86"/>
      <c r="H159" s="84"/>
      <c r="I159" s="84"/>
      <c r="J159" s="86"/>
      <c r="K159" s="88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</row>
    <row r="160" spans="1:70" s="89" customFormat="1" ht="12.75">
      <c r="A160" s="85"/>
      <c r="B160" s="83"/>
      <c r="C160" s="85"/>
      <c r="D160" s="85"/>
      <c r="E160" s="85" t="s">
        <v>171</v>
      </c>
      <c r="F160" s="84">
        <v>60000</v>
      </c>
      <c r="G160" s="86">
        <v>60000</v>
      </c>
      <c r="H160" s="84">
        <v>19520</v>
      </c>
      <c r="I160" s="84"/>
      <c r="J160" s="86"/>
      <c r="K160" s="15" t="s">
        <v>23</v>
      </c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</row>
    <row r="161" spans="1:70" s="89" customFormat="1" ht="12.75">
      <c r="A161" s="85">
        <v>64</v>
      </c>
      <c r="B161" s="83">
        <v>801</v>
      </c>
      <c r="C161" s="85">
        <v>80195</v>
      </c>
      <c r="D161" s="85">
        <v>6050</v>
      </c>
      <c r="E161" s="85" t="s">
        <v>189</v>
      </c>
      <c r="F161" s="84">
        <f>G161</f>
        <v>80000</v>
      </c>
      <c r="G161" s="86">
        <v>80000</v>
      </c>
      <c r="H161" s="84">
        <v>61488</v>
      </c>
      <c r="I161" s="84"/>
      <c r="J161" s="86"/>
      <c r="K161" s="15" t="s">
        <v>23</v>
      </c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</row>
    <row r="162" spans="1:70" ht="12.75">
      <c r="A162" s="5">
        <v>65</v>
      </c>
      <c r="B162" s="8">
        <v>801</v>
      </c>
      <c r="C162" s="5">
        <v>80195</v>
      </c>
      <c r="D162" s="5">
        <v>6050</v>
      </c>
      <c r="E162" s="5" t="s">
        <v>45</v>
      </c>
      <c r="F162" s="11">
        <f t="shared" si="0"/>
        <v>132440</v>
      </c>
      <c r="G162" s="19">
        <f>100000+32440</f>
        <v>132440</v>
      </c>
      <c r="H162" s="11">
        <v>132434.85</v>
      </c>
      <c r="I162" s="11">
        <v>0</v>
      </c>
      <c r="J162" s="19">
        <v>0</v>
      </c>
      <c r="K162" s="15" t="s">
        <v>23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ht="12.75">
      <c r="A163" s="5">
        <v>66</v>
      </c>
      <c r="B163" s="8">
        <v>801</v>
      </c>
      <c r="C163" s="5">
        <v>80195</v>
      </c>
      <c r="D163" s="5">
        <v>6050</v>
      </c>
      <c r="E163" s="5" t="s">
        <v>46</v>
      </c>
      <c r="F163" s="11">
        <f t="shared" si="0"/>
        <v>0</v>
      </c>
      <c r="G163" s="86">
        <f>409000-409000</f>
        <v>0</v>
      </c>
      <c r="H163" s="11">
        <f>G163</f>
        <v>0</v>
      </c>
      <c r="I163" s="11">
        <v>0</v>
      </c>
      <c r="J163" s="19">
        <v>0</v>
      </c>
      <c r="K163" s="15" t="s">
        <v>23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2.75">
      <c r="A164" s="5">
        <v>67</v>
      </c>
      <c r="B164" s="8">
        <v>801</v>
      </c>
      <c r="C164" s="5">
        <v>80195</v>
      </c>
      <c r="D164" s="5">
        <v>6050</v>
      </c>
      <c r="E164" s="5" t="s">
        <v>140</v>
      </c>
      <c r="F164" s="11">
        <f t="shared" si="0"/>
        <v>1905.75</v>
      </c>
      <c r="G164" s="19">
        <v>1905.75</v>
      </c>
      <c r="H164" s="11">
        <v>0</v>
      </c>
      <c r="I164" s="11">
        <v>0</v>
      </c>
      <c r="J164" s="19">
        <v>0</v>
      </c>
      <c r="K164" s="15" t="s">
        <v>23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2.75">
      <c r="A165" s="5"/>
      <c r="C165" s="5"/>
      <c r="D165" s="5"/>
      <c r="E165" s="5"/>
      <c r="F165" s="11"/>
      <c r="G165" s="19"/>
      <c r="H165" s="11"/>
      <c r="I165" s="11"/>
      <c r="J165" s="19"/>
      <c r="K165" s="15"/>
      <c r="L165" s="9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2.75">
      <c r="A166" s="21">
        <v>68</v>
      </c>
      <c r="B166" s="21">
        <v>801</v>
      </c>
      <c r="C166" s="21">
        <v>80195</v>
      </c>
      <c r="D166" s="21">
        <v>6050</v>
      </c>
      <c r="E166" s="5" t="s">
        <v>142</v>
      </c>
      <c r="F166" s="62">
        <v>10100000</v>
      </c>
      <c r="G166" s="19"/>
      <c r="H166" s="30"/>
      <c r="I166" s="11"/>
      <c r="J166" s="19"/>
      <c r="K166" s="1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2.75">
      <c r="A167" s="21"/>
      <c r="B167" s="21"/>
      <c r="C167" s="21"/>
      <c r="D167" s="21"/>
      <c r="E167" s="5" t="s">
        <v>143</v>
      </c>
      <c r="F167" s="11">
        <f>G167+I167+J167</f>
        <v>7118117</v>
      </c>
      <c r="G167" s="19">
        <v>61000</v>
      </c>
      <c r="H167" s="30">
        <f>G167</f>
        <v>61000</v>
      </c>
      <c r="I167" s="11">
        <v>2470096</v>
      </c>
      <c r="J167" s="19">
        <v>4587021</v>
      </c>
      <c r="K167" s="15" t="s">
        <v>23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2.75">
      <c r="A168" s="5">
        <v>69</v>
      </c>
      <c r="B168" s="77">
        <v>801</v>
      </c>
      <c r="C168" s="77">
        <v>80195</v>
      </c>
      <c r="D168" s="77">
        <v>6050</v>
      </c>
      <c r="E168" s="85" t="s">
        <v>167</v>
      </c>
      <c r="F168" s="11"/>
      <c r="G168" s="19"/>
      <c r="H168" s="11"/>
      <c r="I168" s="11"/>
      <c r="J168" s="19"/>
      <c r="K168" s="1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2.75">
      <c r="A169" s="5"/>
      <c r="B169" s="77"/>
      <c r="C169" s="85"/>
      <c r="D169" s="77"/>
      <c r="E169" s="85" t="s">
        <v>168</v>
      </c>
      <c r="F169" s="11"/>
      <c r="G169" s="19"/>
      <c r="H169" s="11"/>
      <c r="I169" s="11"/>
      <c r="J169" s="19"/>
      <c r="K169" s="1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ht="12.75">
      <c r="A170" s="5"/>
      <c r="B170" s="77"/>
      <c r="C170" s="85"/>
      <c r="D170" s="85"/>
      <c r="E170" s="85" t="s">
        <v>169</v>
      </c>
      <c r="F170" s="11">
        <v>340000</v>
      </c>
      <c r="G170" s="86">
        <v>340000</v>
      </c>
      <c r="H170" s="11">
        <v>0</v>
      </c>
      <c r="I170" s="11"/>
      <c r="J170" s="19"/>
      <c r="K170" s="15" t="s">
        <v>23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ht="12.75">
      <c r="A171" s="5">
        <v>70</v>
      </c>
      <c r="B171" s="21">
        <v>801</v>
      </c>
      <c r="C171" s="5">
        <v>80195</v>
      </c>
      <c r="D171" s="5">
        <v>6050</v>
      </c>
      <c r="E171" s="5" t="s">
        <v>141</v>
      </c>
      <c r="F171" s="11">
        <f>G171</f>
        <v>398133</v>
      </c>
      <c r="G171" s="86">
        <f>506133-108000</f>
        <v>398133</v>
      </c>
      <c r="H171" s="11">
        <v>397685.21</v>
      </c>
      <c r="I171" s="11">
        <v>0</v>
      </c>
      <c r="J171" s="19">
        <v>0</v>
      </c>
      <c r="K171" s="15" t="s">
        <v>23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89" customFormat="1" ht="12.75">
      <c r="A172" s="85">
        <v>71</v>
      </c>
      <c r="B172" s="77">
        <v>801</v>
      </c>
      <c r="C172" s="85">
        <v>80195</v>
      </c>
      <c r="D172" s="85">
        <v>6050</v>
      </c>
      <c r="E172" s="85" t="s">
        <v>172</v>
      </c>
      <c r="F172" s="84">
        <v>75000</v>
      </c>
      <c r="G172" s="86">
        <v>75000</v>
      </c>
      <c r="H172" s="84">
        <v>61488</v>
      </c>
      <c r="I172" s="84"/>
      <c r="J172" s="86"/>
      <c r="K172" s="16" t="s">
        <v>23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</row>
    <row r="173" spans="1:70" ht="12.75">
      <c r="A173" s="6">
        <v>72</v>
      </c>
      <c r="B173" s="22">
        <v>801</v>
      </c>
      <c r="C173" s="6">
        <v>80195</v>
      </c>
      <c r="D173" s="6">
        <v>6050</v>
      </c>
      <c r="E173" s="6" t="s">
        <v>47</v>
      </c>
      <c r="F173" s="12">
        <f>G173</f>
        <v>0</v>
      </c>
      <c r="G173" s="92">
        <f>154000-154000</f>
        <v>0</v>
      </c>
      <c r="H173" s="12">
        <f>G173</f>
        <v>0</v>
      </c>
      <c r="I173" s="12">
        <v>0</v>
      </c>
      <c r="J173" s="14">
        <v>0</v>
      </c>
      <c r="K173" s="16" t="s">
        <v>23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.75">
      <c r="A174" s="17"/>
      <c r="B174" s="27"/>
      <c r="C174" s="17"/>
      <c r="D174" s="17"/>
      <c r="E174" s="17" t="s">
        <v>59</v>
      </c>
      <c r="F174" s="64"/>
      <c r="G174" s="64">
        <f>G134+G135+G136+G138+G139+G141+G142+G154+G155+G156+G157+G158+G160+G161+G162+G163+G164+G167+G170+G171+G172+G173</f>
        <v>1523583.75</v>
      </c>
      <c r="H174" s="64">
        <f>H134+H135+H136+H138+H139+H141+H142+H154+H155+H156+H157+H158+H160+H161+H162+H163+H164+H167+H170+H171+H172+H173</f>
        <v>1032132.54</v>
      </c>
      <c r="I174" s="64">
        <f>I134+I135+I136+I138+I139+I141+I142+I154+I155+I156+I157+I158+I160+I161+I162+I163+I164+I167+I170+I171+I172+I173</f>
        <v>2470096</v>
      </c>
      <c r="J174" s="64">
        <f>J134+J135+J136+J138+J139+J141+J142+J154+J155+J156+J157+J158+J160+J161+J162+J163+J164+J167+J170+J171+J172+J173</f>
        <v>4587021</v>
      </c>
      <c r="K174" s="1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.75">
      <c r="A175" s="6">
        <v>73</v>
      </c>
      <c r="B175" s="9">
        <v>851</v>
      </c>
      <c r="C175" s="6">
        <v>85154</v>
      </c>
      <c r="D175" s="6">
        <v>6050</v>
      </c>
      <c r="E175" s="6" t="s">
        <v>144</v>
      </c>
      <c r="F175" s="12">
        <v>50000</v>
      </c>
      <c r="G175" s="14">
        <v>50000</v>
      </c>
      <c r="H175" s="12">
        <v>0</v>
      </c>
      <c r="I175" s="12">
        <v>0</v>
      </c>
      <c r="J175" s="14">
        <v>0</v>
      </c>
      <c r="K175" s="39" t="s">
        <v>23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ht="12.75">
      <c r="A176" s="5"/>
      <c r="C176" s="5"/>
      <c r="D176" s="5"/>
      <c r="E176" s="5" t="s">
        <v>83</v>
      </c>
      <c r="F176" s="66"/>
      <c r="G176" s="67">
        <f>SUM(G175)</f>
        <v>50000</v>
      </c>
      <c r="H176" s="66">
        <f>SUM(H175)</f>
        <v>0</v>
      </c>
      <c r="I176" s="11">
        <v>0</v>
      </c>
      <c r="J176" s="19">
        <v>0</v>
      </c>
      <c r="K176" s="1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ht="12.75">
      <c r="A177" s="5">
        <v>74</v>
      </c>
      <c r="B177" s="8">
        <v>900</v>
      </c>
      <c r="C177" s="5">
        <v>90004</v>
      </c>
      <c r="D177" s="5">
        <v>6050</v>
      </c>
      <c r="E177" s="5" t="s">
        <v>48</v>
      </c>
      <c r="F177" s="11">
        <v>0</v>
      </c>
      <c r="G177" s="86">
        <f>50000-50000</f>
        <v>0</v>
      </c>
      <c r="H177" s="11">
        <f>G177</f>
        <v>0</v>
      </c>
      <c r="I177" s="11">
        <v>0</v>
      </c>
      <c r="J177" s="19">
        <v>0</v>
      </c>
      <c r="K177" s="15" t="s">
        <v>23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89" customFormat="1" ht="12.75">
      <c r="A178" s="85">
        <v>75</v>
      </c>
      <c r="B178" s="83">
        <v>900</v>
      </c>
      <c r="C178" s="85">
        <v>90004</v>
      </c>
      <c r="D178" s="85">
        <v>6050</v>
      </c>
      <c r="E178" s="85" t="s">
        <v>173</v>
      </c>
      <c r="F178" s="84"/>
      <c r="G178" s="86"/>
      <c r="H178" s="84"/>
      <c r="I178" s="84"/>
      <c r="J178" s="86"/>
      <c r="K178" s="88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</row>
    <row r="179" spans="1:70" s="89" customFormat="1" ht="12.75">
      <c r="A179" s="85"/>
      <c r="B179" s="83"/>
      <c r="C179" s="85"/>
      <c r="D179" s="77"/>
      <c r="E179" s="77" t="s">
        <v>174</v>
      </c>
      <c r="F179" s="75">
        <v>50000</v>
      </c>
      <c r="G179" s="75">
        <v>50000</v>
      </c>
      <c r="H179" s="75">
        <v>0</v>
      </c>
      <c r="I179" s="84"/>
      <c r="J179" s="86"/>
      <c r="K179" s="15" t="s">
        <v>23</v>
      </c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</row>
    <row r="180" spans="1:70" ht="12.75">
      <c r="A180" s="21">
        <v>76</v>
      </c>
      <c r="B180" s="21">
        <v>900</v>
      </c>
      <c r="C180" s="21">
        <v>90015</v>
      </c>
      <c r="D180" s="21">
        <v>6050</v>
      </c>
      <c r="E180" s="21" t="s">
        <v>49</v>
      </c>
      <c r="F180" s="30">
        <f>20500+6300</f>
        <v>26800</v>
      </c>
      <c r="G180" s="30">
        <v>20500</v>
      </c>
      <c r="H180" s="30">
        <v>20459.4</v>
      </c>
      <c r="I180" s="30">
        <v>0</v>
      </c>
      <c r="J180" s="30">
        <v>0</v>
      </c>
      <c r="K180" s="15" t="s">
        <v>23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12.75">
      <c r="A181" s="21">
        <v>77</v>
      </c>
      <c r="B181" s="21">
        <v>900</v>
      </c>
      <c r="C181" s="21">
        <v>90015</v>
      </c>
      <c r="D181" s="21">
        <v>6050</v>
      </c>
      <c r="E181" s="21" t="s">
        <v>106</v>
      </c>
      <c r="F181" s="30"/>
      <c r="G181" s="30"/>
      <c r="H181" s="30"/>
      <c r="I181" s="30"/>
      <c r="J181" s="30"/>
      <c r="K181" s="1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ht="12.75">
      <c r="A182" s="21"/>
      <c r="B182" s="21"/>
      <c r="C182" s="21"/>
      <c r="D182" s="21"/>
      <c r="E182" s="21" t="s">
        <v>107</v>
      </c>
      <c r="F182" s="30">
        <v>25000</v>
      </c>
      <c r="G182" s="30">
        <v>25000</v>
      </c>
      <c r="H182" s="30">
        <v>19398</v>
      </c>
      <c r="I182" s="30">
        <v>0</v>
      </c>
      <c r="J182" s="30">
        <v>0</v>
      </c>
      <c r="K182" s="15" t="s">
        <v>23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ht="12.75">
      <c r="A183" s="29">
        <v>78</v>
      </c>
      <c r="B183" s="21">
        <v>900</v>
      </c>
      <c r="C183" s="21">
        <v>90017</v>
      </c>
      <c r="D183" s="21">
        <v>6210</v>
      </c>
      <c r="E183" s="21" t="s">
        <v>80</v>
      </c>
      <c r="F183" s="30">
        <v>560000</v>
      </c>
      <c r="G183" s="75">
        <f>690000-130000</f>
        <v>560000</v>
      </c>
      <c r="H183" s="30">
        <v>439500</v>
      </c>
      <c r="I183" s="30">
        <v>0</v>
      </c>
      <c r="J183" s="30">
        <v>0</v>
      </c>
      <c r="K183" s="15" t="s">
        <v>91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89" customFormat="1" ht="12.75">
      <c r="A184" s="93">
        <v>79</v>
      </c>
      <c r="B184" s="85">
        <v>900</v>
      </c>
      <c r="C184" s="85">
        <v>90017</v>
      </c>
      <c r="D184" s="85">
        <v>6210</v>
      </c>
      <c r="E184" s="85" t="s">
        <v>157</v>
      </c>
      <c r="F184" s="84">
        <v>44042</v>
      </c>
      <c r="G184" s="84">
        <v>44042</v>
      </c>
      <c r="H184" s="84">
        <v>36100</v>
      </c>
      <c r="I184" s="75"/>
      <c r="J184" s="75"/>
      <c r="K184" s="15" t="s">
        <v>91</v>
      </c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</row>
    <row r="185" spans="1:70" ht="12.75">
      <c r="A185" s="3">
        <v>80</v>
      </c>
      <c r="B185" s="5">
        <v>900</v>
      </c>
      <c r="C185" s="5">
        <v>90017</v>
      </c>
      <c r="D185" s="5">
        <v>6210</v>
      </c>
      <c r="E185" s="5" t="s">
        <v>145</v>
      </c>
      <c r="F185" s="11">
        <v>10277</v>
      </c>
      <c r="G185" s="11">
        <v>10277</v>
      </c>
      <c r="H185" s="11">
        <v>6824</v>
      </c>
      <c r="I185" s="11">
        <v>0</v>
      </c>
      <c r="J185" s="11">
        <v>0</v>
      </c>
      <c r="K185" s="15" t="s">
        <v>92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2.75">
      <c r="A186" s="3">
        <v>81</v>
      </c>
      <c r="B186" s="5">
        <v>900</v>
      </c>
      <c r="C186" s="5">
        <v>90017</v>
      </c>
      <c r="D186" s="5">
        <v>6210</v>
      </c>
      <c r="E186" s="5" t="s">
        <v>96</v>
      </c>
      <c r="F186" s="11"/>
      <c r="G186" s="11"/>
      <c r="H186" s="11"/>
      <c r="I186" s="11"/>
      <c r="J186" s="11"/>
      <c r="K186" s="1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2.75">
      <c r="A187" s="3"/>
      <c r="B187" s="5"/>
      <c r="C187" s="5"/>
      <c r="D187" s="5"/>
      <c r="E187" s="5" t="s">
        <v>146</v>
      </c>
      <c r="F187" s="11">
        <f>G187</f>
        <v>18000</v>
      </c>
      <c r="G187" s="11">
        <v>18000</v>
      </c>
      <c r="H187" s="11">
        <f>G187</f>
        <v>18000</v>
      </c>
      <c r="I187" s="11">
        <v>0</v>
      </c>
      <c r="J187" s="11">
        <v>0</v>
      </c>
      <c r="K187" s="15" t="s">
        <v>92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2.75">
      <c r="A188" s="4"/>
      <c r="B188" s="6"/>
      <c r="C188" s="6"/>
      <c r="D188" s="6"/>
      <c r="E188" s="6"/>
      <c r="F188" s="12"/>
      <c r="G188" s="12"/>
      <c r="H188" s="12"/>
      <c r="I188" s="12"/>
      <c r="J188" s="12"/>
      <c r="K188" s="1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11" s="1" customFormat="1" ht="12.75">
      <c r="A189" s="26"/>
      <c r="B189" s="20"/>
      <c r="C189" s="20"/>
      <c r="D189" s="20"/>
      <c r="E189" s="20"/>
      <c r="F189" s="13"/>
      <c r="G189" s="13"/>
      <c r="H189" s="13"/>
      <c r="I189" s="13"/>
      <c r="J189" s="13"/>
      <c r="K189" s="34"/>
    </row>
    <row r="190" spans="1:11" s="1" customFormat="1" ht="12.75">
      <c r="A190" s="26"/>
      <c r="B190" s="20"/>
      <c r="C190" s="20"/>
      <c r="D190" s="20"/>
      <c r="E190" s="20"/>
      <c r="F190" s="13"/>
      <c r="G190" s="13"/>
      <c r="H190" s="13"/>
      <c r="I190" s="13"/>
      <c r="J190" s="13"/>
      <c r="K190" s="34"/>
    </row>
    <row r="191" spans="1:11" s="1" customFormat="1" ht="12.75">
      <c r="A191" s="26"/>
      <c r="B191" s="20"/>
      <c r="C191" s="20"/>
      <c r="D191" s="20"/>
      <c r="E191" s="20"/>
      <c r="F191" s="13"/>
      <c r="G191" s="13"/>
      <c r="H191" s="13"/>
      <c r="I191" s="13"/>
      <c r="J191" s="13"/>
      <c r="K191" s="34"/>
    </row>
    <row r="192" spans="1:70" ht="12.75">
      <c r="A192" s="101"/>
      <c r="B192" s="9"/>
      <c r="C192" s="9"/>
      <c r="D192" s="9"/>
      <c r="E192" s="9"/>
      <c r="F192" s="14"/>
      <c r="G192" s="14"/>
      <c r="H192" s="14"/>
      <c r="I192" s="14"/>
      <c r="J192" s="14"/>
      <c r="K192" s="9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7" customFormat="1" ht="12.75">
      <c r="A193" s="40"/>
      <c r="B193" s="8"/>
      <c r="C193" s="40"/>
      <c r="D193" s="40"/>
      <c r="E193" s="44"/>
      <c r="F193" s="44"/>
      <c r="G193" s="105" t="s">
        <v>206</v>
      </c>
      <c r="H193" s="106"/>
      <c r="I193" s="104"/>
      <c r="J193" s="103"/>
      <c r="K193" s="2" t="s">
        <v>9</v>
      </c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</row>
    <row r="194" spans="1:70" s="7" customFormat="1" ht="12">
      <c r="A194" s="5"/>
      <c r="B194" s="8"/>
      <c r="C194" s="21"/>
      <c r="D194" s="21"/>
      <c r="E194" s="21"/>
      <c r="F194" s="21"/>
      <c r="G194" s="21"/>
      <c r="H194" s="2"/>
      <c r="I194" s="5"/>
      <c r="J194" s="8"/>
      <c r="K194" s="3" t="s">
        <v>10</v>
      </c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</row>
    <row r="195" spans="1:70" s="7" customFormat="1" ht="12">
      <c r="A195" s="5"/>
      <c r="B195" s="8"/>
      <c r="C195" s="21"/>
      <c r="D195" s="21"/>
      <c r="E195" s="29" t="s">
        <v>4</v>
      </c>
      <c r="F195" s="29" t="s">
        <v>6</v>
      </c>
      <c r="G195" s="29" t="s">
        <v>207</v>
      </c>
      <c r="H195" s="21" t="s">
        <v>208</v>
      </c>
      <c r="I195" s="5"/>
      <c r="J195" s="8"/>
      <c r="K195" s="3" t="s">
        <v>11</v>
      </c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</row>
    <row r="196" spans="1:70" s="7" customFormat="1" ht="12">
      <c r="A196" s="3" t="s">
        <v>0</v>
      </c>
      <c r="B196" s="23" t="s">
        <v>1</v>
      </c>
      <c r="C196" s="29" t="s">
        <v>2</v>
      </c>
      <c r="D196" s="29" t="s">
        <v>3</v>
      </c>
      <c r="E196" s="29" t="s">
        <v>5</v>
      </c>
      <c r="F196" s="29" t="s">
        <v>127</v>
      </c>
      <c r="G196" s="29"/>
      <c r="H196" s="29"/>
      <c r="I196" s="3" t="s">
        <v>7</v>
      </c>
      <c r="J196" s="23" t="s">
        <v>8</v>
      </c>
      <c r="K196" s="3" t="s">
        <v>12</v>
      </c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</row>
    <row r="197" spans="1:70" s="7" customFormat="1" ht="12">
      <c r="A197" s="5"/>
      <c r="B197" s="8"/>
      <c r="C197" s="21"/>
      <c r="D197" s="21"/>
      <c r="E197" s="21"/>
      <c r="F197" s="21" t="s">
        <v>128</v>
      </c>
      <c r="G197" s="29"/>
      <c r="H197" s="29"/>
      <c r="I197" s="5"/>
      <c r="J197" s="8"/>
      <c r="K197" s="3" t="s">
        <v>13</v>
      </c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</row>
    <row r="198" spans="1:70" s="7" customFormat="1" ht="12">
      <c r="A198" s="5"/>
      <c r="B198" s="8"/>
      <c r="C198" s="21"/>
      <c r="D198" s="21"/>
      <c r="E198" s="21"/>
      <c r="F198" s="21"/>
      <c r="G198" s="21"/>
      <c r="H198" s="21"/>
      <c r="I198" s="5"/>
      <c r="J198" s="8"/>
      <c r="K198" s="3" t="s">
        <v>14</v>
      </c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</row>
    <row r="199" spans="1:70" s="7" customFormat="1" ht="12">
      <c r="A199" s="6"/>
      <c r="B199" s="9"/>
      <c r="C199" s="22"/>
      <c r="D199" s="22"/>
      <c r="E199" s="22"/>
      <c r="F199" s="22"/>
      <c r="G199" s="22"/>
      <c r="H199" s="22"/>
      <c r="I199" s="6"/>
      <c r="J199" s="9"/>
      <c r="K199" s="4" t="s">
        <v>15</v>
      </c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</row>
    <row r="200" spans="1:70" ht="12.75">
      <c r="A200" s="10">
        <v>1</v>
      </c>
      <c r="B200" s="24">
        <v>2</v>
      </c>
      <c r="C200" s="45">
        <v>3</v>
      </c>
      <c r="D200" s="45">
        <v>4</v>
      </c>
      <c r="E200" s="45">
        <v>5</v>
      </c>
      <c r="F200" s="45">
        <v>6</v>
      </c>
      <c r="G200" s="45">
        <v>7</v>
      </c>
      <c r="H200" s="45">
        <v>8</v>
      </c>
      <c r="I200" s="10">
        <v>9</v>
      </c>
      <c r="J200" s="24">
        <v>10</v>
      </c>
      <c r="K200" s="10">
        <v>11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2.75">
      <c r="A201" s="3">
        <v>82</v>
      </c>
      <c r="B201" s="5">
        <v>900</v>
      </c>
      <c r="C201" s="5">
        <v>90017</v>
      </c>
      <c r="D201" s="5">
        <v>6210</v>
      </c>
      <c r="E201" s="5" t="s">
        <v>108</v>
      </c>
      <c r="F201" s="11"/>
      <c r="G201" s="11"/>
      <c r="H201" s="11"/>
      <c r="I201" s="11"/>
      <c r="J201" s="11"/>
      <c r="K201" s="5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2.75">
      <c r="A202" s="3"/>
      <c r="B202" s="5"/>
      <c r="C202" s="5"/>
      <c r="D202" s="5"/>
      <c r="E202" s="5" t="s">
        <v>109</v>
      </c>
      <c r="F202" s="11"/>
      <c r="G202" s="11"/>
      <c r="H202" s="11"/>
      <c r="I202" s="11"/>
      <c r="J202" s="11"/>
      <c r="K202" s="5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2.75">
      <c r="A203" s="3"/>
      <c r="B203" s="5"/>
      <c r="C203" s="5"/>
      <c r="D203" s="5"/>
      <c r="E203" s="5" t="s">
        <v>147</v>
      </c>
      <c r="F203" s="11">
        <v>29000</v>
      </c>
      <c r="G203" s="11">
        <v>29000</v>
      </c>
      <c r="H203" s="11">
        <f>7450.75+17792.44</f>
        <v>25243.19</v>
      </c>
      <c r="I203" s="11">
        <v>0</v>
      </c>
      <c r="J203" s="11">
        <v>0</v>
      </c>
      <c r="K203" s="15" t="s">
        <v>92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ht="12.75">
      <c r="A204" s="3">
        <v>83</v>
      </c>
      <c r="B204" s="5">
        <v>900</v>
      </c>
      <c r="C204" s="5">
        <v>90095</v>
      </c>
      <c r="D204" s="5">
        <v>6220</v>
      </c>
      <c r="E204" s="5" t="s">
        <v>97</v>
      </c>
      <c r="F204" s="11"/>
      <c r="G204" s="11"/>
      <c r="H204" s="11"/>
      <c r="I204" s="54"/>
      <c r="J204" s="54"/>
      <c r="K204" s="5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ht="12.75">
      <c r="A205" s="3"/>
      <c r="B205" s="47"/>
      <c r="C205" s="47"/>
      <c r="D205" s="47"/>
      <c r="E205" s="5" t="s">
        <v>148</v>
      </c>
      <c r="F205" s="11">
        <v>55000</v>
      </c>
      <c r="G205" s="84">
        <f>45000+10000</f>
        <v>55000</v>
      </c>
      <c r="H205" s="11">
        <v>0</v>
      </c>
      <c r="I205" s="11">
        <v>0</v>
      </c>
      <c r="J205" s="11">
        <v>0</v>
      </c>
      <c r="K205" s="15" t="s">
        <v>149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2.75">
      <c r="A206" s="3">
        <v>84</v>
      </c>
      <c r="B206" s="5">
        <v>900</v>
      </c>
      <c r="C206" s="5">
        <v>90095</v>
      </c>
      <c r="D206" s="5">
        <v>6050</v>
      </c>
      <c r="E206" s="5" t="s">
        <v>50</v>
      </c>
      <c r="F206" s="11">
        <v>3466587.96</v>
      </c>
      <c r="G206" s="11">
        <v>700000</v>
      </c>
      <c r="H206" s="11">
        <v>31909.96</v>
      </c>
      <c r="I206" s="11">
        <v>349000</v>
      </c>
      <c r="J206" s="11">
        <v>648200</v>
      </c>
      <c r="K206" s="15" t="s">
        <v>23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2.75">
      <c r="A207" s="3">
        <v>85</v>
      </c>
      <c r="B207" s="5">
        <v>900</v>
      </c>
      <c r="C207" s="5">
        <v>90095</v>
      </c>
      <c r="D207" s="5">
        <v>6050</v>
      </c>
      <c r="E207" s="5" t="s">
        <v>51</v>
      </c>
      <c r="F207" s="11"/>
      <c r="G207" s="11"/>
      <c r="H207" s="11"/>
      <c r="I207" s="11"/>
      <c r="J207" s="11"/>
      <c r="K207" s="1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2.75">
      <c r="A208" s="3"/>
      <c r="B208" s="5"/>
      <c r="C208" s="5"/>
      <c r="D208" s="5"/>
      <c r="E208" s="5" t="s">
        <v>52</v>
      </c>
      <c r="F208" s="11">
        <f>90000+5490</f>
        <v>95490</v>
      </c>
      <c r="G208" s="11">
        <v>90000</v>
      </c>
      <c r="H208" s="11">
        <v>89966.88</v>
      </c>
      <c r="I208" s="11">
        <v>0</v>
      </c>
      <c r="J208" s="11">
        <v>0</v>
      </c>
      <c r="K208" s="15" t="s">
        <v>23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2.75">
      <c r="A209" s="5">
        <v>86</v>
      </c>
      <c r="B209" s="5">
        <v>900</v>
      </c>
      <c r="C209" s="5">
        <v>90095</v>
      </c>
      <c r="D209" s="5">
        <v>6050</v>
      </c>
      <c r="E209" s="5" t="s">
        <v>81</v>
      </c>
      <c r="F209" s="11">
        <v>1473757.72</v>
      </c>
      <c r="G209" s="11">
        <v>569716.08</v>
      </c>
      <c r="H209" s="11">
        <f>G209</f>
        <v>569716.08</v>
      </c>
      <c r="I209" s="11">
        <v>0</v>
      </c>
      <c r="J209" s="11">
        <v>0</v>
      </c>
      <c r="K209" s="15" t="s">
        <v>23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ht="12.75">
      <c r="A210" s="5">
        <v>87</v>
      </c>
      <c r="B210" s="5">
        <v>900</v>
      </c>
      <c r="C210" s="5">
        <v>90095</v>
      </c>
      <c r="D210" s="5">
        <v>6610</v>
      </c>
      <c r="E210" s="5" t="s">
        <v>62</v>
      </c>
      <c r="F210" s="11"/>
      <c r="G210" s="11"/>
      <c r="H210" s="11"/>
      <c r="I210" s="11"/>
      <c r="J210" s="11"/>
      <c r="K210" s="15" t="s">
        <v>26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ht="12.75">
      <c r="A211" s="5"/>
      <c r="B211" s="5"/>
      <c r="C211" s="5"/>
      <c r="D211" s="5"/>
      <c r="E211" s="5" t="s">
        <v>53</v>
      </c>
      <c r="F211" s="11">
        <f>G211</f>
        <v>6775</v>
      </c>
      <c r="G211" s="11">
        <f>100440-93665</f>
        <v>6775</v>
      </c>
      <c r="H211" s="11">
        <f>G211</f>
        <v>6775</v>
      </c>
      <c r="I211" s="11">
        <v>0</v>
      </c>
      <c r="J211" s="11">
        <v>0</v>
      </c>
      <c r="K211" s="15" t="s">
        <v>27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ht="12.75">
      <c r="A212" s="5">
        <v>88</v>
      </c>
      <c r="B212" s="5">
        <v>900</v>
      </c>
      <c r="C212" s="5">
        <v>90095</v>
      </c>
      <c r="D212" s="5">
        <v>6060</v>
      </c>
      <c r="E212" s="5" t="s">
        <v>63</v>
      </c>
      <c r="F212" s="11">
        <f>G212</f>
        <v>70000</v>
      </c>
      <c r="G212" s="11">
        <v>70000</v>
      </c>
      <c r="H212" s="11">
        <v>58972.36</v>
      </c>
      <c r="I212" s="11">
        <v>0</v>
      </c>
      <c r="J212" s="11">
        <v>0</v>
      </c>
      <c r="K212" s="15" t="s">
        <v>23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ht="12.75">
      <c r="A213" s="27"/>
      <c r="B213" s="27"/>
      <c r="C213" s="27"/>
      <c r="D213" s="27"/>
      <c r="E213" s="68" t="s">
        <v>60</v>
      </c>
      <c r="F213" s="100"/>
      <c r="G213" s="100">
        <f>G177+G179+G180+G182+G183+G184+G185+G187+G203+G205+G206+G208+G209+G211+G212</f>
        <v>2248310.08</v>
      </c>
      <c r="H213" s="100">
        <f>H177+H179+H180+H182+H183+H184+H185+H187+H203+H205+H206+H208+H209+H211+H212</f>
        <v>1322864.8699999999</v>
      </c>
      <c r="I213" s="100">
        <f>I177+I179+I180+I182+I183+I184+I185+I187+I203+I205+I206+I208+I209+I211+I212</f>
        <v>349000</v>
      </c>
      <c r="J213" s="100">
        <f>J177+J179+J180+J182+J183+J184+J185+J187+J203+J205+J206+J208+J209+J211+J212</f>
        <v>648200</v>
      </c>
      <c r="K213" s="10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12.75">
      <c r="A214" s="5">
        <v>89</v>
      </c>
      <c r="B214" s="8">
        <v>921</v>
      </c>
      <c r="C214" s="5">
        <v>92120</v>
      </c>
      <c r="D214" s="5">
        <v>6050</v>
      </c>
      <c r="E214" s="5" t="s">
        <v>64</v>
      </c>
      <c r="F214" s="11"/>
      <c r="G214" s="19"/>
      <c r="H214" s="5"/>
      <c r="I214" s="5"/>
      <c r="K214" s="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ht="12.75">
      <c r="A215" s="5"/>
      <c r="C215" s="5"/>
      <c r="D215" s="5"/>
      <c r="E215" s="5" t="s">
        <v>54</v>
      </c>
      <c r="F215" s="11">
        <f>320000-220000</f>
        <v>100000</v>
      </c>
      <c r="G215" s="19">
        <v>100000</v>
      </c>
      <c r="H215" s="11">
        <v>18056</v>
      </c>
      <c r="I215" s="11">
        <v>0</v>
      </c>
      <c r="J215" s="13">
        <v>0</v>
      </c>
      <c r="K215" s="15" t="s">
        <v>23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ht="12.75">
      <c r="A216" s="5">
        <v>90</v>
      </c>
      <c r="B216" s="8">
        <v>921</v>
      </c>
      <c r="C216" s="5">
        <v>92120</v>
      </c>
      <c r="D216" s="5">
        <v>6230</v>
      </c>
      <c r="E216" s="5" t="s">
        <v>110</v>
      </c>
      <c r="F216" s="11"/>
      <c r="G216" s="19"/>
      <c r="H216" s="11"/>
      <c r="I216" s="11"/>
      <c r="J216" s="13"/>
      <c r="K216" s="1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ht="12.75">
      <c r="A217" s="5"/>
      <c r="C217" s="5"/>
      <c r="D217" s="5"/>
      <c r="E217" s="5" t="s">
        <v>151</v>
      </c>
      <c r="F217" s="11">
        <v>108000</v>
      </c>
      <c r="G217" s="19">
        <v>108000</v>
      </c>
      <c r="H217" s="11">
        <v>0</v>
      </c>
      <c r="I217" s="11">
        <v>0</v>
      </c>
      <c r="J217" s="13">
        <v>0</v>
      </c>
      <c r="K217" s="15" t="s">
        <v>152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ht="12.75">
      <c r="A218" s="5">
        <v>91</v>
      </c>
      <c r="B218" s="20">
        <v>921</v>
      </c>
      <c r="C218" s="5">
        <v>92120</v>
      </c>
      <c r="D218" s="5">
        <v>6800</v>
      </c>
      <c r="E218" s="5" t="s">
        <v>16</v>
      </c>
      <c r="F218" s="11"/>
      <c r="G218" s="13"/>
      <c r="H218" s="11"/>
      <c r="I218" s="11"/>
      <c r="J218" s="13"/>
      <c r="K218" s="1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ht="12.75">
      <c r="A219" s="5"/>
      <c r="B219" s="20"/>
      <c r="C219" s="5"/>
      <c r="D219" s="5"/>
      <c r="E219" s="5" t="s">
        <v>19</v>
      </c>
      <c r="F219" s="11"/>
      <c r="G219" s="13"/>
      <c r="H219" s="11"/>
      <c r="I219" s="11"/>
      <c r="J219" s="13"/>
      <c r="K219" s="1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2.75">
      <c r="A220" s="5"/>
      <c r="C220" s="5"/>
      <c r="D220" s="5"/>
      <c r="E220" s="5" t="s">
        <v>20</v>
      </c>
      <c r="F220" s="11"/>
      <c r="G220" s="19"/>
      <c r="H220" s="11"/>
      <c r="I220" s="11"/>
      <c r="J220" s="19"/>
      <c r="K220" s="1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ht="12.75">
      <c r="A221" s="5"/>
      <c r="C221" s="5"/>
      <c r="D221" s="5"/>
      <c r="E221" s="5" t="s">
        <v>21</v>
      </c>
      <c r="F221" s="11"/>
      <c r="G221" s="19"/>
      <c r="H221" s="11"/>
      <c r="I221" s="11"/>
      <c r="J221" s="19"/>
      <c r="K221" s="1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ht="12.75">
      <c r="A222" s="5"/>
      <c r="C222" s="5"/>
      <c r="D222" s="5"/>
      <c r="E222" s="5" t="s">
        <v>22</v>
      </c>
      <c r="F222" s="11"/>
      <c r="G222" s="19"/>
      <c r="H222" s="11"/>
      <c r="I222" s="11"/>
      <c r="J222" s="19"/>
      <c r="K222" s="1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2.75">
      <c r="A223" s="5"/>
      <c r="B223" s="20"/>
      <c r="C223" s="21"/>
      <c r="D223" s="5"/>
      <c r="E223" s="20" t="s">
        <v>55</v>
      </c>
      <c r="F223" s="11">
        <f>G223</f>
        <v>94300</v>
      </c>
      <c r="G223" s="13">
        <f>202300-108000</f>
        <v>94300</v>
      </c>
      <c r="H223" s="30">
        <v>0</v>
      </c>
      <c r="I223" s="11">
        <v>0</v>
      </c>
      <c r="J223" s="11">
        <v>0</v>
      </c>
      <c r="K223" s="15" t="s">
        <v>29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2.75">
      <c r="A224" s="5">
        <v>92</v>
      </c>
      <c r="B224" s="20">
        <v>921</v>
      </c>
      <c r="C224" s="21">
        <v>92195</v>
      </c>
      <c r="D224" s="5">
        <v>6050</v>
      </c>
      <c r="E224" s="20" t="s">
        <v>153</v>
      </c>
      <c r="F224" s="11"/>
      <c r="G224" s="30"/>
      <c r="H224" s="30"/>
      <c r="I224" s="11"/>
      <c r="J224" s="11"/>
      <c r="K224" s="1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2.75">
      <c r="A225" s="5"/>
      <c r="B225" s="20"/>
      <c r="C225" s="21"/>
      <c r="D225" s="5"/>
      <c r="E225" s="20" t="s">
        <v>154</v>
      </c>
      <c r="F225" s="12">
        <v>5000000</v>
      </c>
      <c r="G225" s="13"/>
      <c r="H225" s="30"/>
      <c r="I225" s="11"/>
      <c r="J225" s="11"/>
      <c r="K225" s="1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2.75">
      <c r="A226" s="5"/>
      <c r="B226" s="20"/>
      <c r="C226" s="21"/>
      <c r="D226" s="5"/>
      <c r="E226" s="20" t="s">
        <v>155</v>
      </c>
      <c r="F226" s="11">
        <f>G226+I226+J226</f>
        <v>3072062</v>
      </c>
      <c r="G226" s="13">
        <f>160000+12000</f>
        <v>172000</v>
      </c>
      <c r="H226" s="30">
        <f>11956+143960</f>
        <v>155916</v>
      </c>
      <c r="I226" s="11">
        <v>815000</v>
      </c>
      <c r="J226" s="11">
        <f>1500000+585062</f>
        <v>2085062</v>
      </c>
      <c r="K226" s="15" t="s">
        <v>23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2.75">
      <c r="A227" s="5">
        <v>93</v>
      </c>
      <c r="B227" s="20">
        <v>921</v>
      </c>
      <c r="C227" s="21">
        <v>92195</v>
      </c>
      <c r="D227" s="5">
        <v>6050</v>
      </c>
      <c r="E227" s="20" t="s">
        <v>98</v>
      </c>
      <c r="F227" s="11">
        <v>100000</v>
      </c>
      <c r="G227" s="13">
        <v>100000</v>
      </c>
      <c r="H227" s="30">
        <f>49776+49776</f>
        <v>99552</v>
      </c>
      <c r="I227" s="11">
        <v>0</v>
      </c>
      <c r="J227" s="11">
        <v>0</v>
      </c>
      <c r="K227" s="15" t="s">
        <v>23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2.75">
      <c r="A228" s="21">
        <v>94</v>
      </c>
      <c r="B228" s="21">
        <v>921</v>
      </c>
      <c r="C228" s="21">
        <v>92195</v>
      </c>
      <c r="D228" s="21">
        <v>6050</v>
      </c>
      <c r="E228" s="21" t="s">
        <v>82</v>
      </c>
      <c r="F228" s="30">
        <v>12200</v>
      </c>
      <c r="G228" s="30">
        <f>15000-2800</f>
        <v>12200</v>
      </c>
      <c r="H228" s="30">
        <f>G228</f>
        <v>12200</v>
      </c>
      <c r="I228" s="30">
        <v>0</v>
      </c>
      <c r="J228" s="11">
        <v>0</v>
      </c>
      <c r="K228" s="15" t="s">
        <v>23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89" customFormat="1" ht="12.75">
      <c r="A229" s="77">
        <v>95</v>
      </c>
      <c r="B229" s="77">
        <v>921</v>
      </c>
      <c r="C229" s="77">
        <v>92195</v>
      </c>
      <c r="D229" s="77">
        <v>6050</v>
      </c>
      <c r="E229" s="77" t="s">
        <v>158</v>
      </c>
      <c r="F229" s="75">
        <v>9000</v>
      </c>
      <c r="G229" s="75">
        <v>9000</v>
      </c>
      <c r="H229" s="75">
        <f>G229</f>
        <v>9000</v>
      </c>
      <c r="I229" s="75"/>
      <c r="J229" s="75"/>
      <c r="K229" s="15" t="s">
        <v>23</v>
      </c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</row>
    <row r="230" spans="1:11" s="91" customFormat="1" ht="12.75">
      <c r="A230" s="77">
        <v>96</v>
      </c>
      <c r="B230" s="77">
        <v>921</v>
      </c>
      <c r="C230" s="77">
        <v>92195</v>
      </c>
      <c r="D230" s="77">
        <v>6050</v>
      </c>
      <c r="E230" s="77" t="s">
        <v>159</v>
      </c>
      <c r="F230" s="75"/>
      <c r="G230" s="75"/>
      <c r="H230" s="75"/>
      <c r="I230" s="75"/>
      <c r="J230" s="75"/>
      <c r="K230" s="88"/>
    </row>
    <row r="231" spans="1:70" s="89" customFormat="1" ht="12.75">
      <c r="A231" s="79"/>
      <c r="B231" s="79"/>
      <c r="C231" s="79"/>
      <c r="D231" s="79"/>
      <c r="E231" s="79" t="s">
        <v>160</v>
      </c>
      <c r="F231" s="80">
        <v>45000</v>
      </c>
      <c r="G231" s="80">
        <v>45000</v>
      </c>
      <c r="H231" s="80">
        <f>G231</f>
        <v>45000</v>
      </c>
      <c r="I231" s="94"/>
      <c r="J231" s="92"/>
      <c r="K231" s="15" t="s">
        <v>23</v>
      </c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</row>
    <row r="232" spans="1:70" ht="12.75">
      <c r="A232" s="17"/>
      <c r="B232" s="25"/>
      <c r="C232" s="17"/>
      <c r="D232" s="17"/>
      <c r="E232" s="68" t="s">
        <v>61</v>
      </c>
      <c r="F232" s="65"/>
      <c r="G232" s="65">
        <f>SUM(G215:G231)</f>
        <v>640500</v>
      </c>
      <c r="H232" s="65">
        <f>SUM(H215:H231)</f>
        <v>339724</v>
      </c>
      <c r="I232" s="65">
        <f>SUM(I215:I231)</f>
        <v>815000</v>
      </c>
      <c r="J232" s="65">
        <f>SUM(J215:J231)</f>
        <v>2085062</v>
      </c>
      <c r="K232" s="1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8" customFormat="1" ht="11.25">
      <c r="A233" s="17"/>
      <c r="B233" s="25"/>
      <c r="C233" s="17"/>
      <c r="D233" s="17"/>
      <c r="E233" s="17" t="s">
        <v>28</v>
      </c>
      <c r="F233" s="18"/>
      <c r="G233" s="18">
        <f>G19+G79+G81+G91+G95+G121+G133+G174+G176+G213+G232</f>
        <v>14133474.83</v>
      </c>
      <c r="H233" s="18">
        <f>H19+H79+H81+H91+H95+H121+H133+H174+H176+H213+H232</f>
        <v>11837763.01</v>
      </c>
      <c r="I233" s="18">
        <f>I19+I79+I81+I91+I95+I121+I133+I174+I176+I213+I232</f>
        <v>9929210</v>
      </c>
      <c r="J233" s="18">
        <f>J19+J79+J81+J91+J95+J121+J133+J174+J176+J213+J232</f>
        <v>19685691.05</v>
      </c>
      <c r="K233" s="18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</row>
    <row r="234" spans="1:70" ht="12.75">
      <c r="A234" s="20"/>
      <c r="B234" s="20"/>
      <c r="C234" s="20"/>
      <c r="D234" s="20"/>
      <c r="E234" s="20"/>
      <c r="F234" s="13"/>
      <c r="G234" s="13"/>
      <c r="H234" s="13"/>
      <c r="I234" s="13"/>
      <c r="J234" s="13"/>
      <c r="K234" s="1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ht="12.75">
      <c r="A235" s="20"/>
      <c r="B235" s="20"/>
      <c r="C235" s="20"/>
      <c r="D235" s="20"/>
      <c r="E235" s="20"/>
      <c r="F235" s="13"/>
      <c r="G235" s="13"/>
      <c r="H235" s="13"/>
      <c r="I235" s="13"/>
      <c r="J235" s="13"/>
      <c r="K235" s="1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ht="12.75">
      <c r="A236" s="20"/>
      <c r="B236" s="20"/>
      <c r="C236" s="20"/>
      <c r="D236" s="20"/>
      <c r="E236" s="20"/>
      <c r="F236" s="13"/>
      <c r="G236" s="13"/>
      <c r="H236" s="13"/>
      <c r="I236" s="13"/>
      <c r="J236" s="13"/>
      <c r="K236" s="1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ht="12.75">
      <c r="A237" s="20"/>
      <c r="B237" s="20"/>
      <c r="C237" s="20"/>
      <c r="D237" s="20"/>
      <c r="E237" s="20"/>
      <c r="F237" s="13"/>
      <c r="G237" s="13"/>
      <c r="H237" s="13"/>
      <c r="I237" s="13"/>
      <c r="J237" s="13"/>
      <c r="K237" s="1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ht="12.75">
      <c r="A238" s="20"/>
      <c r="B238" s="20"/>
      <c r="C238" s="20"/>
      <c r="D238" s="20"/>
      <c r="E238" s="20"/>
      <c r="F238" s="13"/>
      <c r="G238" s="13"/>
      <c r="H238" s="13"/>
      <c r="I238" s="13"/>
      <c r="J238" s="13"/>
      <c r="K238" s="1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ht="12.75">
      <c r="A239" s="20"/>
      <c r="B239" s="20"/>
      <c r="C239" s="20"/>
      <c r="D239" s="20"/>
      <c r="E239" s="20"/>
      <c r="F239" s="13"/>
      <c r="G239" s="13"/>
      <c r="H239" s="13"/>
      <c r="I239" s="13"/>
      <c r="J239" s="13"/>
      <c r="K239" s="1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ht="12.75">
      <c r="A240" s="20"/>
      <c r="B240" s="20"/>
      <c r="C240" s="20"/>
      <c r="D240" s="20"/>
      <c r="E240" s="20"/>
      <c r="F240" s="13"/>
      <c r="G240" s="13"/>
      <c r="H240" s="13"/>
      <c r="I240" s="13"/>
      <c r="J240" s="13"/>
      <c r="K240" s="1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7:70" ht="12.75">
      <c r="G241" s="19"/>
      <c r="H241" s="1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7:70" ht="12.75">
      <c r="G242" s="1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2:70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2:70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7:70" ht="12.75">
      <c r="G245" s="6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7:70" ht="12.75">
      <c r="G246" s="1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2:70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2:70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2:70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2:70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2:70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2:70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2:70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2:70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2:70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2:70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2:70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2:70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2:70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2:70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2:70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2:70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2:70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2:70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2:70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2:70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2:70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2:70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2:70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2:70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2:70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2:70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2:70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2:70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2:70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2:70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2:70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2:70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2:70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2:70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2:70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2:70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2:70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2:70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2:70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2:70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2:70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2:70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2:70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2:70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2:70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2:70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2:70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2:70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2:70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2:70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2:70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2:70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2:70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2:70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2:70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2:70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2:70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2:70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2:70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2:70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2:70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2:70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2:70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2:70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2:70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2:70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2:70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2:70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2:70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2:70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2:70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2:70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2:70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2:70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2:70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2:70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2:70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2:70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2:70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2:70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2:70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2:70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2:70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2:70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2:70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2:70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2:70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2:70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2:70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2:70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2:70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2:70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2:70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2:70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2:70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2:70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2:70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2:70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2:70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2:70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2:70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2:70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2:70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2:70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2:70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2:70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2:70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2:70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2:70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2:70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2:70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2:70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2:70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2:70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2:70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2:70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2:70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2:70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2:70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2:70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2:70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2:70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2:70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2:70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2:70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2:70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2:70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2:70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2:70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2:70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2:70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2:70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2:70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2:70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2:70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2:70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2:70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2:70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2:70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2:70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2:70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2:70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2:70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2:70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2:70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2:70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2:70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2:70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2:70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2:70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2:70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2:70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2:70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2:70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2:70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2:70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2:70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2:70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2:70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2:70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2:70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2:70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2:70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2:70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2:70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2:70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2:70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2:70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2:70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2:70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2:70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2:70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2:70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2:70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2:70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2:70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2:70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2:70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2:70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2:70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2:70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2:70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2:70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2:70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2:70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2:70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2:70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2:70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2:70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2:70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2:70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2:70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2:70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2:70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2:70" ht="12.7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2:70" ht="12.7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2:70" ht="12.7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2:70" ht="12.7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2:70" ht="12.7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2:70" ht="12.7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2:70" ht="12.7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2:70" ht="12.7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2:70" ht="12.7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2:70" ht="12.7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2:70" ht="12.7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2:70" ht="12.7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2:70" ht="12.7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2:70" ht="12.7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2:70" ht="12.7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2:70" ht="12.75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2:70" ht="12.75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2:70" ht="12.75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2:70" ht="12.75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2:70" ht="12.75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2:70" ht="12.75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2:70" ht="12.75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2:70" ht="12.75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2:70" ht="12.75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2:70" ht="12.75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2:70" ht="12.75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2:70" ht="12.75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2:70" ht="12.75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2:70" ht="12.75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2:70" ht="12.75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2:70" ht="12.75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2:70" ht="12.75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2:70" ht="12.75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2:70" ht="12.75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2:70" ht="12.75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2:70" ht="12.75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2:70" ht="12.75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2:70" ht="12.75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2:70" ht="12.75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2:70" ht="12.75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2:70" ht="12.75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2:70" ht="12.75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2:70" ht="12.75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2:70" ht="12.75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2:70" ht="12.75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2:70" ht="12.75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2:70" ht="12.75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2:70" ht="12.75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</row>
    <row r="551" spans="12:70" ht="12.75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</row>
    <row r="552" spans="12:70" ht="12.75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</row>
    <row r="553" spans="12:70" ht="12.75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</row>
    <row r="554" spans="12:70" ht="12.75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</row>
    <row r="555" spans="12:70" ht="12.75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</row>
    <row r="556" spans="12:70" ht="12.75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</row>
    <row r="557" spans="12:70" ht="12.75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</row>
    <row r="558" spans="12:70" ht="12.75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</row>
    <row r="559" spans="12:70" ht="12.75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</row>
    <row r="560" spans="12:70" ht="12.75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</row>
    <row r="561" spans="12:70" ht="12.75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</row>
    <row r="562" spans="12:70" ht="12.75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</row>
    <row r="563" spans="12:70" ht="12.75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</row>
    <row r="564" spans="12:70" ht="12.75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</row>
    <row r="565" spans="12:70" ht="12.75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</row>
    <row r="566" spans="12:70" ht="12.75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</row>
    <row r="567" spans="12:70" ht="12.75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</row>
    <row r="568" spans="12:70" ht="12.75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</row>
    <row r="569" spans="12:70" ht="12.75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</row>
    <row r="570" spans="12:70" ht="12.75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</row>
    <row r="571" spans="12:70" ht="12.75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</row>
    <row r="572" spans="12:70" ht="12.75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</row>
    <row r="573" spans="12:70" ht="12.75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</row>
    <row r="574" spans="12:70" ht="12.75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</row>
    <row r="575" spans="12:70" ht="12.75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</row>
    <row r="576" spans="12:70" ht="12.75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</row>
    <row r="577" spans="12:70" ht="12.75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</row>
    <row r="578" spans="12:70" ht="12.75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</row>
    <row r="579" spans="12:70" ht="12.75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</row>
    <row r="580" spans="12:70" ht="12.75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</row>
    <row r="581" spans="12:70" ht="12.75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</row>
    <row r="582" spans="12:70" ht="12.75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</row>
    <row r="583" spans="12:70" ht="12.75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</row>
    <row r="584" spans="12:70" ht="12.75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</row>
    <row r="585" spans="12:70" ht="12.75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</row>
    <row r="586" spans="12:70" ht="12.75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</row>
    <row r="587" spans="12:70" ht="12.75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</row>
    <row r="588" spans="12:70" ht="12.75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</row>
    <row r="589" spans="12:70" ht="12.75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</row>
    <row r="590" spans="12:70" ht="12.75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</row>
    <row r="591" spans="12:70" ht="12.75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</row>
    <row r="592" spans="12:70" ht="12.75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</row>
    <row r="593" spans="12:70" ht="12.75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</row>
    <row r="594" spans="12:70" ht="12.75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</row>
    <row r="595" spans="12:70" ht="12.75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</row>
    <row r="596" spans="12:70" ht="12.75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</row>
    <row r="597" spans="12:70" ht="12.75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</row>
    <row r="598" spans="12:70" ht="12.75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</row>
    <row r="599" spans="12:70" ht="12.75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</row>
    <row r="600" spans="12:70" ht="12.75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</row>
    <row r="601" spans="12:70" ht="12.75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</row>
    <row r="602" spans="12:70" ht="12.75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</row>
    <row r="603" spans="12:70" ht="12.75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</row>
    <row r="604" spans="12:70" ht="12.75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</row>
    <row r="605" spans="12:70" ht="12.75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</row>
    <row r="606" spans="12:70" ht="12.75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</row>
    <row r="607" spans="12:70" ht="12.75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</row>
    <row r="608" spans="12:70" ht="12.75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</row>
    <row r="609" spans="12:70" ht="12.75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</row>
    <row r="610" spans="12:70" ht="12.75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</row>
    <row r="611" spans="12:70" ht="12.75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</row>
    <row r="612" spans="12:70" ht="12.75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</row>
    <row r="613" spans="12:70" ht="12.75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</row>
    <row r="614" spans="12:70" ht="12.75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</row>
    <row r="615" spans="12:70" ht="12.75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</row>
    <row r="616" spans="12:70" ht="12.75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</row>
    <row r="617" spans="12:70" ht="12.75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</row>
    <row r="618" spans="12:70" ht="12.75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</row>
    <row r="619" spans="12:70" ht="12.75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</row>
    <row r="620" spans="12:70" ht="12.75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</row>
    <row r="621" spans="12:70" ht="12.75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</row>
    <row r="622" spans="12:70" ht="12.75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</row>
    <row r="623" spans="12:70" ht="12.75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</row>
    <row r="624" spans="12:70" ht="12.75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</row>
    <row r="625" spans="12:70" ht="12.75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</row>
    <row r="626" spans="12:70" ht="12.75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</row>
    <row r="627" spans="12:70" ht="12.75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</row>
    <row r="628" spans="12:70" ht="12.75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</row>
    <row r="629" spans="12:70" ht="12.75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</row>
    <row r="630" spans="12:70" ht="12.75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</row>
    <row r="631" spans="12:70" ht="12.75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</row>
    <row r="632" spans="12:70" ht="12.75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</row>
    <row r="633" spans="12:70" ht="12.75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</row>
    <row r="634" spans="12:70" ht="12.75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</row>
    <row r="635" spans="12:70" ht="12.75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</row>
    <row r="636" spans="12:70" ht="12.75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</row>
    <row r="637" spans="12:70" ht="12.75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</row>
    <row r="638" spans="12:70" ht="12.75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</row>
    <row r="639" spans="12:70" ht="12.75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</row>
    <row r="640" spans="12:70" ht="12.75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</row>
    <row r="641" spans="12:70" ht="12.75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</row>
    <row r="642" spans="12:70" ht="12.75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</row>
    <row r="643" spans="12:70" ht="12.75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</row>
    <row r="644" spans="12:70" ht="12.75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</row>
    <row r="645" spans="12:70" ht="12.75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</row>
    <row r="646" spans="12:70" ht="12.75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</row>
    <row r="647" spans="12:70" ht="12.75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</row>
    <row r="648" spans="12:70" ht="12.75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</row>
    <row r="649" spans="12:70" ht="12.75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</row>
    <row r="650" spans="12:70" ht="12.75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</row>
    <row r="651" spans="12:70" ht="12.75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</row>
    <row r="652" spans="12:70" ht="12.75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</row>
    <row r="653" spans="12:70" ht="12.75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</row>
    <row r="654" spans="12:70" ht="12.75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</row>
    <row r="655" spans="12:70" ht="12.7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</row>
    <row r="656" spans="12:70" ht="12.7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</row>
    <row r="657" spans="12:70" ht="12.7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</row>
    <row r="658" spans="12:70" ht="12.75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</row>
    <row r="659" spans="12:70" ht="12.75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</row>
    <row r="660" spans="12:70" ht="12.75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</row>
    <row r="661" spans="12:70" ht="12.75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</row>
    <row r="662" spans="12:70" ht="12.75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</row>
    <row r="663" spans="12:70" ht="12.75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</row>
    <row r="664" spans="12:70" ht="12.75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</row>
    <row r="665" spans="12:70" ht="12.75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</row>
    <row r="666" spans="12:70" ht="12.75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</row>
    <row r="667" spans="12:70" ht="12.75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</row>
    <row r="668" spans="12:70" ht="12.75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</row>
    <row r="669" spans="12:70" ht="12.75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</row>
    <row r="670" spans="12:70" ht="12.75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</row>
    <row r="671" spans="12:70" ht="12.75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</row>
    <row r="672" spans="12:70" ht="12.75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</row>
    <row r="673" spans="12:70" ht="12.75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</row>
    <row r="674" spans="12:70" ht="12.75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</row>
    <row r="675" spans="12:70" ht="12.75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</row>
    <row r="676" spans="12:70" ht="12.75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</row>
    <row r="677" spans="12:70" ht="12.75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</row>
    <row r="678" spans="12:70" ht="12.75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</row>
    <row r="679" spans="12:70" ht="12.75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</row>
    <row r="680" spans="12:70" ht="12.75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</row>
    <row r="681" spans="12:70" ht="12.75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</row>
    <row r="682" spans="12:70" ht="12.75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</row>
    <row r="683" spans="12:70" ht="12.75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</row>
    <row r="684" spans="12:70" ht="12.75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</row>
    <row r="685" spans="12:70" ht="12.75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</row>
    <row r="686" spans="12:70" ht="12.75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</row>
    <row r="687" spans="12:70" ht="12.75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</row>
    <row r="688" spans="12:70" ht="12.75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</row>
    <row r="689" spans="12:70" ht="12.75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</row>
    <row r="690" spans="12:70" ht="12.75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</row>
    <row r="691" spans="12:70" ht="12.75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</row>
    <row r="692" spans="12:70" ht="12.75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</row>
    <row r="693" spans="12:70" ht="12.75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</row>
    <row r="694" spans="12:70" ht="12.75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</row>
    <row r="695" spans="12:70" ht="12.75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</row>
    <row r="696" spans="12:70" ht="12.75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</row>
    <row r="697" spans="12:70" ht="12.75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</row>
    <row r="698" spans="12:70" ht="12.75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</row>
    <row r="699" spans="12:70" ht="12.75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</row>
    <row r="700" spans="12:70" ht="12.75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</row>
    <row r="701" spans="12:70" ht="12.75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</row>
    <row r="702" spans="12:70" ht="12.75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</row>
    <row r="703" spans="12:70" ht="12.75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</row>
    <row r="704" spans="12:70" ht="12.75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</row>
    <row r="705" spans="12:70" ht="12.75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</row>
    <row r="706" spans="12:70" ht="12.75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</row>
    <row r="707" spans="12:70" ht="12.75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</row>
    <row r="708" spans="12:70" ht="12.75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</row>
    <row r="709" spans="12:70" ht="12.75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</row>
    <row r="710" spans="12:70" ht="12.75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</row>
    <row r="711" spans="12:70" ht="12.75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</row>
    <row r="712" spans="12:70" ht="12.75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</row>
    <row r="713" spans="12:70" ht="12.75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</row>
    <row r="714" spans="12:70" ht="12.75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</row>
    <row r="715" spans="12:70" ht="12.75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</row>
    <row r="716" spans="12:70" ht="12.75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</row>
    <row r="717" spans="12:70" ht="12.75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</row>
    <row r="718" spans="12:70" ht="12.75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</row>
    <row r="719" spans="12:70" ht="12.75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</row>
    <row r="720" spans="12:70" ht="12.75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</row>
    <row r="721" spans="12:70" ht="12.75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</row>
    <row r="722" spans="12:70" ht="12.75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</row>
    <row r="723" spans="12:70" ht="12.75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</row>
    <row r="724" spans="12:70" ht="12.75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</row>
    <row r="725" spans="12:70" ht="12.75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</row>
    <row r="726" spans="12:70" ht="12.75"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</row>
    <row r="727" spans="12:70" ht="12.75"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</row>
    <row r="728" spans="12:70" ht="12.75"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</row>
    <row r="729" spans="12:70" ht="12.75"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</row>
    <row r="730" spans="12:70" ht="12.75"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</row>
    <row r="731" spans="12:70" ht="12.75"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</row>
    <row r="732" spans="12:70" ht="12.75"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</row>
    <row r="733" spans="12:70" ht="12.75"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</row>
    <row r="734" spans="12:70" ht="12.75"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</row>
    <row r="735" spans="12:70" ht="12.75"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</row>
    <row r="736" spans="12:70" ht="12.75"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</row>
    <row r="737" spans="12:70" ht="12.75"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</row>
    <row r="738" spans="12:70" ht="12.75"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</row>
    <row r="739" spans="12:70" ht="12.75"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</row>
    <row r="740" spans="12:70" ht="12.75"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</row>
    <row r="741" spans="12:70" ht="12.75"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</row>
    <row r="742" spans="12:70" ht="12.75"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</row>
    <row r="743" spans="12:70" ht="12.75"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</row>
    <row r="744" spans="12:70" ht="12.75"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</row>
    <row r="745" spans="12:70" ht="12.75"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</row>
    <row r="746" spans="12:70" ht="12.75"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</row>
    <row r="747" spans="12:70" ht="12.75"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</row>
    <row r="748" spans="12:70" ht="12.75"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</row>
    <row r="749" spans="12:70" ht="12.75"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</row>
    <row r="750" spans="12:70" ht="12.75"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</row>
    <row r="751" spans="12:70" ht="12.75"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</row>
    <row r="752" spans="12:70" ht="12.75"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</row>
    <row r="753" spans="12:70" ht="12.75"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</row>
    <row r="754" spans="12:70" ht="12.75"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</row>
    <row r="755" spans="12:70" ht="12.75"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</row>
    <row r="756" spans="12:70" ht="12.75"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</row>
    <row r="757" spans="12:70" ht="12.75"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</row>
    <row r="758" spans="12:70" ht="12.75"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</row>
    <row r="759" spans="12:70" ht="12.75"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</row>
    <row r="760" spans="12:70" ht="12.75"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</row>
    <row r="761" spans="12:70" ht="12.75"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</row>
    <row r="762" spans="12:70" ht="12.75"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</row>
    <row r="763" spans="12:70" ht="12.75"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</row>
    <row r="764" spans="12:70" ht="12.75"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</row>
    <row r="765" spans="12:70" ht="12.75"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</row>
    <row r="766" spans="12:70" ht="12.75"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</row>
    <row r="767" spans="12:70" ht="12.75"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</row>
    <row r="768" spans="12:70" ht="12.75"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</row>
    <row r="769" spans="12:70" ht="12.75"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</row>
    <row r="770" spans="12:70" ht="12.75"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</row>
    <row r="771" spans="12:70" ht="12.75"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</row>
    <row r="772" spans="12:70" ht="12.75"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</row>
    <row r="773" spans="12:70" ht="12.75"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</row>
    <row r="774" spans="12:70" ht="12.75"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</row>
    <row r="775" spans="12:70" ht="12.75"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</row>
    <row r="776" spans="12:70" ht="12.75"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</row>
    <row r="777" spans="12:70" ht="12.75"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</row>
    <row r="778" spans="12:70" ht="12.75"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</row>
    <row r="779" spans="12:70" ht="12.75"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</row>
    <row r="780" spans="12:70" ht="12.75"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</row>
    <row r="781" spans="12:70" ht="12.75"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</row>
    <row r="782" spans="12:70" ht="12.75"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</row>
    <row r="783" spans="12:70" ht="12.75"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</row>
    <row r="784" spans="12:70" ht="12.75"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</row>
    <row r="785" spans="12:70" ht="12.75"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</row>
    <row r="786" spans="12:70" ht="12.75"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</row>
    <row r="787" spans="12:70" ht="12.75"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</row>
    <row r="788" spans="12:70" ht="12.75"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</row>
    <row r="789" spans="12:70" ht="12.75"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</row>
    <row r="790" spans="12:70" ht="12.75"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</row>
    <row r="791" spans="12:70" ht="12.75"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</row>
    <row r="792" spans="12:70" ht="12.75"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</row>
    <row r="793" spans="12:70" ht="12.75"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</row>
    <row r="794" spans="12:70" ht="12.75"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</row>
    <row r="795" spans="12:70" ht="12.75"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</row>
    <row r="796" spans="12:70" ht="12.75"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</row>
    <row r="797" spans="12:70" ht="12.75"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</row>
    <row r="798" spans="12:70" ht="12.75"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</row>
    <row r="799" spans="12:70" ht="12.75"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</row>
    <row r="800" spans="12:70" ht="12.75"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</row>
    <row r="801" spans="12:70" ht="12.75"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</row>
    <row r="802" spans="12:70" ht="12.75"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</row>
    <row r="803" spans="12:70" ht="12.75"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</row>
    <row r="804" spans="12:70" ht="12.75"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</row>
    <row r="805" spans="12:70" ht="12.75"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</row>
    <row r="806" spans="12:70" ht="12.75"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</row>
    <row r="807" spans="12:70" ht="12.75"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</row>
    <row r="808" spans="12:70" ht="12.75"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</row>
    <row r="809" spans="12:70" ht="12.75"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</row>
    <row r="810" spans="12:70" ht="12.75"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</row>
    <row r="811" spans="12:70" ht="12.75"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</row>
    <row r="812" spans="12:70" ht="12.75"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</row>
    <row r="813" spans="12:70" ht="12.75"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</row>
    <row r="814" spans="12:70" ht="12.75"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</row>
    <row r="815" spans="12:70" ht="12.75"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</row>
    <row r="816" spans="12:70" ht="12.75"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</row>
    <row r="817" spans="12:70" ht="12.75"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</row>
    <row r="818" spans="12:70" ht="12.75"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</row>
    <row r="819" spans="12:70" ht="12.75"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</row>
    <row r="820" spans="12:70" ht="12.75"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</row>
    <row r="821" spans="12:70" ht="12.75"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</row>
    <row r="822" spans="12:70" ht="12.75"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</row>
    <row r="823" spans="12:70" ht="12.75"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</row>
    <row r="824" spans="12:70" ht="12.75"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</row>
    <row r="825" spans="12:70" ht="12.75"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</row>
    <row r="826" spans="12:70" ht="12.75"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</row>
    <row r="827" spans="12:70" ht="12.75"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</row>
    <row r="828" spans="12:70" ht="12.75"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</row>
    <row r="829" spans="12:70" ht="12.75"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</row>
    <row r="830" spans="12:70" ht="12.75"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</row>
    <row r="831" spans="12:70" ht="12.75"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</row>
    <row r="832" spans="12:70" ht="12.75"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</row>
    <row r="833" spans="12:70" ht="12.75"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</row>
    <row r="834" spans="12:70" ht="12.75"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</row>
    <row r="835" spans="12:70" ht="12.75"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</row>
    <row r="836" spans="12:70" ht="12.75"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</row>
    <row r="837" spans="12:70" ht="12.75"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</row>
    <row r="838" spans="12:70" ht="12.75"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</row>
    <row r="839" spans="12:70" ht="12.75"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</row>
    <row r="840" spans="12:70" ht="12.75"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</row>
    <row r="841" spans="12:70" ht="12.75"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</row>
    <row r="842" spans="12:70" ht="12.75"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</row>
    <row r="843" spans="12:70" ht="12.75"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</row>
    <row r="844" spans="12:70" ht="12.75"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</row>
    <row r="845" spans="12:70" ht="12.75"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</row>
    <row r="846" spans="12:70" ht="12.75"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</row>
    <row r="847" spans="12:70" ht="12.75"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</row>
    <row r="848" spans="12:70" ht="12.75"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</row>
    <row r="849" spans="12:70" ht="12.75"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</row>
    <row r="850" spans="12:70" ht="12.75"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</row>
    <row r="851" spans="12:70" ht="12.75"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</row>
    <row r="852" spans="12:70" ht="12.75"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</row>
    <row r="853" spans="12:70" ht="12.75"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</row>
    <row r="854" spans="12:70" ht="12.75"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</row>
    <row r="855" spans="12:70" ht="12.75"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</row>
    <row r="856" spans="12:70" ht="12.75"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</row>
    <row r="857" spans="12:70" ht="12.75"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</row>
    <row r="858" spans="12:70" ht="12.75"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</row>
    <row r="859" spans="12:70" ht="12.75"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</row>
    <row r="860" spans="12:70" ht="12.75"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</row>
    <row r="861" spans="12:70" ht="12.75"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</row>
    <row r="862" spans="12:70" ht="12.75"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</row>
    <row r="863" spans="12:70" ht="12.75"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</row>
    <row r="864" spans="12:70" ht="12.75"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</row>
    <row r="865" spans="12:70" ht="12.75"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</row>
    <row r="866" spans="12:70" ht="12.75"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</row>
    <row r="867" spans="12:70" ht="12.75"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</row>
    <row r="868" spans="12:70" ht="12.75"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</row>
    <row r="869" spans="12:70" ht="12.75"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</row>
    <row r="870" spans="12:70" ht="12.75"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</row>
    <row r="871" spans="12:70" ht="12.75"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</row>
    <row r="872" spans="12:70" ht="12.75"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</row>
    <row r="873" spans="12:70" ht="12.75"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</row>
    <row r="874" spans="12:70" ht="12.75"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</row>
    <row r="875" spans="12:70" ht="12.75"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</row>
    <row r="876" spans="12:70" ht="12.75"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</row>
    <row r="877" spans="12:70" ht="12.75"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</row>
    <row r="878" spans="12:70" ht="12.75"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</row>
    <row r="879" spans="12:70" ht="12.75"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</row>
    <row r="880" spans="12:70" ht="12.75"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</row>
    <row r="881" spans="12:70" ht="12.75"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</row>
    <row r="882" spans="12:70" ht="12.75"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</row>
    <row r="883" spans="12:70" ht="12.75"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</row>
    <row r="884" spans="12:70" ht="12.75"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</row>
    <row r="885" spans="12:70" ht="12.75"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</row>
    <row r="886" spans="12:70" ht="12.75"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</row>
    <row r="887" spans="12:70" ht="12.75"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</row>
  </sheetData>
  <mergeCells count="6">
    <mergeCell ref="G146:H146"/>
    <mergeCell ref="G193:H193"/>
    <mergeCell ref="G7:H7"/>
    <mergeCell ref="G52:H52"/>
    <mergeCell ref="G99:H99"/>
    <mergeCell ref="A5:K5"/>
  </mergeCells>
  <printOptions/>
  <pageMargins left="0.5905511811023623" right="0" top="0.3937007874015748" bottom="0" header="0.11811023622047245" footer="0.07874015748031496"/>
  <pageSetup horizontalDpi="600" verticalDpi="600" orientation="landscape" paperSize="9" scale="95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2008-03-17T11:26:17Z</cp:lastPrinted>
  <dcterms:created xsi:type="dcterms:W3CDTF">2006-10-27T08:08:36Z</dcterms:created>
  <dcterms:modified xsi:type="dcterms:W3CDTF">2008-03-17T11:57:42Z</dcterms:modified>
  <cp:category/>
  <cp:version/>
  <cp:contentType/>
  <cp:contentStatus/>
</cp:coreProperties>
</file>