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<sst xmlns="http://schemas.openxmlformats.org/spreadsheetml/2006/main" count="63" uniqueCount="62">
  <si>
    <t>I. Dochody własne</t>
  </si>
  <si>
    <t xml:space="preserve"> 2. Podatek od nieruchomości</t>
  </si>
  <si>
    <t xml:space="preserve">  W podatku doch.osób prawnych i jedn.org.bez osob.pr.</t>
  </si>
  <si>
    <t>A. Dochody ogółem</t>
  </si>
  <si>
    <t>V. Subwencja ogólna</t>
  </si>
  <si>
    <t xml:space="preserve">  1. Wyrównawcza</t>
  </si>
  <si>
    <t xml:space="preserve">  2. Oświatowa</t>
  </si>
  <si>
    <t xml:space="preserve">  3. Równoważąca, regionalna</t>
  </si>
  <si>
    <t>B. Wydatki bez inwestycji i obsługi zadłużenia</t>
  </si>
  <si>
    <t>VI. Wynagrodzenia</t>
  </si>
  <si>
    <t xml:space="preserve">  1. Wynagrodzenia osobowe</t>
  </si>
  <si>
    <t xml:space="preserve">  2. Pozostałe wynagrodzenia</t>
  </si>
  <si>
    <t>VII. Pochodne od wynagrodzeń</t>
  </si>
  <si>
    <t>VIII. Pozostałe wydatki bieżące, w tym:</t>
  </si>
  <si>
    <t>Wydatki na remonty i modernizacje</t>
  </si>
  <si>
    <t>IX. Inwestycje (łącznie z pozost.wydatkami majątkowymi)</t>
  </si>
  <si>
    <t xml:space="preserve">  1. Spłata kredytów i pożyczek</t>
  </si>
  <si>
    <t>Wykonanie</t>
  </si>
  <si>
    <t xml:space="preserve"> </t>
  </si>
  <si>
    <t>X. Obsługa zadłużenia</t>
  </si>
  <si>
    <t>Środki na dofinansow. zadań gmin z innych źródeł pozabudżet.</t>
  </si>
  <si>
    <t xml:space="preserve">  W podatku dochodowym osób fizycznych</t>
  </si>
  <si>
    <t>Środki z Funduszu Rozwoju Kultury Fizycznej</t>
  </si>
  <si>
    <t>Plan</t>
  </si>
  <si>
    <t>po zmianach</t>
  </si>
  <si>
    <t>budżetu</t>
  </si>
  <si>
    <t>Wyszczególnienie</t>
  </si>
  <si>
    <t>III. Środki poch.ze źródeł zagranicz.(dotacje rozwojowe)</t>
  </si>
  <si>
    <t>IV. Środki poch.z budżetu państwa</t>
  </si>
  <si>
    <t xml:space="preserve"> 1. Podatki opłacone w formie karty podatkowej</t>
  </si>
  <si>
    <t xml:space="preserve"> 3. Podatek rolny</t>
  </si>
  <si>
    <t xml:space="preserve"> 4. Podatek leśny</t>
  </si>
  <si>
    <t xml:space="preserve"> 5. Podatek od środków transportowych</t>
  </si>
  <si>
    <t xml:space="preserve"> 6. Podatek od czynności cywilno prawnych</t>
  </si>
  <si>
    <t xml:space="preserve"> 7. Podatek od spadków i darowizn</t>
  </si>
  <si>
    <t xml:space="preserve"> 8. Wpływy z opłaty targowej</t>
  </si>
  <si>
    <t xml:space="preserve"> 9.Wpływy z opłaty miejscowej</t>
  </si>
  <si>
    <t>11.Wpływy z opłat za wydawanie zezwoleń na sprzedaż alkoholu</t>
  </si>
  <si>
    <t xml:space="preserve">  2. Koszty obsługi zadłużenia (odsetki, prowizje)</t>
  </si>
  <si>
    <t>%</t>
  </si>
  <si>
    <t>realizacji</t>
  </si>
  <si>
    <t>10.Wpływy z opłaty skarbowej</t>
  </si>
  <si>
    <t>II. Dotacje celowe (na zadania własne,zlecone,powierzone)</t>
  </si>
  <si>
    <t>12.Wpływy z opłat za użytkowanie wieczyste</t>
  </si>
  <si>
    <t>14.Dochody majątkowe(076,077,087)</t>
  </si>
  <si>
    <t>15. Pozostałe dochody własne</t>
  </si>
  <si>
    <t>16. Udziały w podatkach budżetu państwa, z tego:</t>
  </si>
  <si>
    <t>1. Kredyty i pożyczki</t>
  </si>
  <si>
    <t>2.Spłata pożyczek udzielonych</t>
  </si>
  <si>
    <t>3.Inne źródła-wolne środki</t>
  </si>
  <si>
    <t>D.1.Przychody ogółem</t>
  </si>
  <si>
    <t>D.2 Rozchody ogółem</t>
  </si>
  <si>
    <t>1.Spłaty kredytów</t>
  </si>
  <si>
    <t>2.Pożyczki udzielone</t>
  </si>
  <si>
    <t>D.Finansowanie (D1 - D2)</t>
  </si>
  <si>
    <t>Środki do wykorzystania</t>
  </si>
  <si>
    <t>13.Wpływy z dzierżawy i najmu (075)</t>
  </si>
  <si>
    <t>C. Wynik - nadwyżka (A-B-IX-X.2)</t>
  </si>
  <si>
    <t>Informacja o wykonaniu budżetu gminy na 30 czerwca 2008r.</t>
  </si>
  <si>
    <t>na 30.06.2008r.</t>
  </si>
  <si>
    <t>Stan zadłużenia na 30.06.2008 r.(kredyty do spłaty)</t>
  </si>
  <si>
    <t>25.07.2008r.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</si>
</sst>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0" xfId="0" applyFont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4" fontId="0" fillId="0" borderId="3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6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4" xfId="0" applyNumberForma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0" fillId="0" borderId="0" xfId="0" applyNumberFormat="1" applyAlignment="1">
      <alignment/>
    </xf>
    <xf numFmtId="4" fontId="2" fillId="0" borderId="12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3" xfId="0" applyFont="1" applyBorder="1" applyAlignment="1">
      <alignment/>
    </xf>
    <xf numFmtId="0" fontId="5" fillId="0" borderId="15" xfId="0" applyFont="1" applyBorder="1" applyAlignment="1">
      <alignment horizontal="center"/>
    </xf>
    <xf numFmtId="4" fontId="0" fillId="0" borderId="6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4" fontId="0" fillId="0" borderId="2" xfId="0" applyNumberFormat="1" applyBorder="1" applyAlignment="1">
      <alignment/>
    </xf>
    <xf numFmtId="4" fontId="0" fillId="0" borderId="12" xfId="0" applyNumberFormat="1" applyFill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10" fontId="0" fillId="0" borderId="0" xfId="0" applyNumberFormat="1" applyBorder="1" applyAlignment="1">
      <alignment/>
    </xf>
    <xf numFmtId="4" fontId="7" fillId="0" borderId="2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0" fontId="5" fillId="0" borderId="5" xfId="0" applyFont="1" applyBorder="1" applyAlignment="1">
      <alignment horizontal="center"/>
    </xf>
    <xf numFmtId="10" fontId="0" fillId="0" borderId="15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10" fontId="0" fillId="0" borderId="14" xfId="0" applyNumberFormat="1" applyBorder="1" applyAlignment="1">
      <alignment/>
    </xf>
    <xf numFmtId="10" fontId="0" fillId="0" borderId="12" xfId="0" applyNumberFormat="1" applyBorder="1" applyAlignment="1">
      <alignment/>
    </xf>
    <xf numFmtId="10" fontId="2" fillId="0" borderId="12" xfId="0" applyNumberFormat="1" applyFont="1" applyBorder="1" applyAlignment="1">
      <alignment/>
    </xf>
    <xf numFmtId="10" fontId="2" fillId="0" borderId="14" xfId="0" applyNumberFormat="1" applyFont="1" applyBorder="1" applyAlignment="1">
      <alignment/>
    </xf>
    <xf numFmtId="0" fontId="2" fillId="0" borderId="12" xfId="0" applyFont="1" applyBorder="1" applyAlignment="1">
      <alignment/>
    </xf>
    <xf numFmtId="10" fontId="2" fillId="0" borderId="15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 topLeftCell="B12">
      <selection activeCell="H50" sqref="H50"/>
    </sheetView>
  </sheetViews>
  <sheetFormatPr defaultColWidth="9.140625" defaultRowHeight="12.75"/>
  <cols>
    <col min="1" max="1" width="0.2890625" style="0" customWidth="1"/>
    <col min="6" max="6" width="18.421875" style="0" customWidth="1"/>
    <col min="7" max="7" width="13.421875" style="0" customWidth="1"/>
    <col min="8" max="8" width="14.7109375" style="0" customWidth="1"/>
    <col min="9" max="9" width="9.28125" style="0" customWidth="1"/>
    <col min="10" max="10" width="13.57421875" style="0" customWidth="1"/>
    <col min="11" max="11" width="12.7109375" style="0" bestFit="1" customWidth="1"/>
  </cols>
  <sheetData>
    <row r="1" spans="2:9" ht="15">
      <c r="B1" s="85" t="s">
        <v>58</v>
      </c>
      <c r="C1" s="69"/>
      <c r="D1" s="69"/>
      <c r="E1" s="69"/>
      <c r="F1" s="69"/>
      <c r="G1" s="69"/>
      <c r="I1" s="1"/>
    </row>
    <row r="2" spans="1:9" ht="15" customHeight="1">
      <c r="A2" s="5"/>
      <c r="B2" s="5"/>
      <c r="C2" s="6"/>
      <c r="D2" s="6"/>
      <c r="E2" s="6"/>
      <c r="F2" s="7"/>
      <c r="G2" s="66" t="s">
        <v>23</v>
      </c>
      <c r="H2" s="73" t="s">
        <v>17</v>
      </c>
      <c r="I2" s="14" t="s">
        <v>39</v>
      </c>
    </row>
    <row r="3" spans="1:9" ht="15" customHeight="1">
      <c r="A3" s="8"/>
      <c r="B3" s="8"/>
      <c r="C3" s="9" t="s">
        <v>26</v>
      </c>
      <c r="D3" s="9"/>
      <c r="E3" s="9"/>
      <c r="F3" s="10"/>
      <c r="G3" s="67" t="s">
        <v>25</v>
      </c>
      <c r="H3" s="59" t="s">
        <v>25</v>
      </c>
      <c r="I3" s="16" t="s">
        <v>40</v>
      </c>
    </row>
    <row r="4" spans="1:9" ht="15" customHeight="1">
      <c r="A4" s="8"/>
      <c r="B4" s="11"/>
      <c r="C4" s="1"/>
      <c r="D4" s="1"/>
      <c r="E4" s="1"/>
      <c r="F4" s="12"/>
      <c r="G4" s="68" t="s">
        <v>24</v>
      </c>
      <c r="H4" s="59" t="s">
        <v>59</v>
      </c>
      <c r="I4" s="16"/>
    </row>
    <row r="5" spans="1:11" ht="12.75">
      <c r="A5" s="15"/>
      <c r="B5" s="57" t="s">
        <v>3</v>
      </c>
      <c r="C5" s="28"/>
      <c r="F5" s="12"/>
      <c r="G5" s="84">
        <v>63061855.52</v>
      </c>
      <c r="H5" s="55">
        <v>29304128.52</v>
      </c>
      <c r="I5" s="79">
        <f>H5/G5</f>
        <v>0.4646886501889597</v>
      </c>
      <c r="J5" s="9"/>
      <c r="K5" t="s">
        <v>18</v>
      </c>
    </row>
    <row r="6" spans="1:11" ht="12.75">
      <c r="A6" s="10"/>
      <c r="B6" s="58" t="s">
        <v>0</v>
      </c>
      <c r="C6" s="58"/>
      <c r="D6" s="18"/>
      <c r="E6" s="18"/>
      <c r="F6" s="19"/>
      <c r="G6" s="56">
        <f>G5-G25-G26-G27-G30</f>
        <v>43078846.52</v>
      </c>
      <c r="H6" s="55">
        <f>H5-H25-H26-H27-H30</f>
        <v>26523047.52</v>
      </c>
      <c r="I6" s="79">
        <f aca="true" t="shared" si="0" ref="I6:I25">H6/G6</f>
        <v>0.6156861119223858</v>
      </c>
      <c r="J6" s="54"/>
      <c r="K6" s="54"/>
    </row>
    <row r="7" spans="1:11" ht="12.75">
      <c r="A7" s="10"/>
      <c r="B7" s="22" t="s">
        <v>29</v>
      </c>
      <c r="C7" s="23"/>
      <c r="D7" s="23"/>
      <c r="E7" s="23"/>
      <c r="F7" s="21"/>
      <c r="G7" s="60">
        <v>138000</v>
      </c>
      <c r="H7" s="61">
        <v>12664.84</v>
      </c>
      <c r="I7" s="78">
        <f t="shared" si="0"/>
        <v>0.09177420289855072</v>
      </c>
      <c r="J7" s="54"/>
      <c r="K7" s="54"/>
    </row>
    <row r="8" spans="1:11" ht="12.75">
      <c r="A8" s="10"/>
      <c r="B8" s="18" t="s">
        <v>1</v>
      </c>
      <c r="C8" s="18"/>
      <c r="D8" s="18"/>
      <c r="E8" s="20"/>
      <c r="F8" s="21"/>
      <c r="G8" s="35">
        <v>5505390</v>
      </c>
      <c r="H8" s="36">
        <v>2731447.03</v>
      </c>
      <c r="I8" s="78">
        <f t="shared" si="0"/>
        <v>0.4961405150225506</v>
      </c>
      <c r="J8" s="86"/>
      <c r="K8" s="86"/>
    </row>
    <row r="9" spans="1:13" ht="12.75">
      <c r="A9" s="10"/>
      <c r="B9" s="18" t="s">
        <v>30</v>
      </c>
      <c r="C9" s="18"/>
      <c r="D9" s="18"/>
      <c r="E9" s="18"/>
      <c r="F9" s="19"/>
      <c r="G9" s="37">
        <v>7690</v>
      </c>
      <c r="H9" s="38">
        <v>6053.4</v>
      </c>
      <c r="I9" s="78">
        <f t="shared" si="0"/>
        <v>0.7871781534460338</v>
      </c>
      <c r="M9" s="9"/>
    </row>
    <row r="10" spans="2:9" ht="12.75">
      <c r="B10" s="22" t="s">
        <v>31</v>
      </c>
      <c r="C10" s="23"/>
      <c r="D10" s="23"/>
      <c r="E10" s="23"/>
      <c r="F10" s="24"/>
      <c r="G10" s="39">
        <v>74000</v>
      </c>
      <c r="H10" s="40">
        <v>39045</v>
      </c>
      <c r="I10" s="78">
        <f t="shared" si="0"/>
        <v>0.5276351351351352</v>
      </c>
    </row>
    <row r="11" spans="2:11" ht="12.75">
      <c r="B11" s="17" t="s">
        <v>32</v>
      </c>
      <c r="C11" s="18"/>
      <c r="D11" s="18"/>
      <c r="E11" s="18"/>
      <c r="F11" s="19"/>
      <c r="G11" s="36">
        <v>67000</v>
      </c>
      <c r="H11" s="36">
        <v>31096</v>
      </c>
      <c r="I11" s="78">
        <f t="shared" si="0"/>
        <v>0.46411940298507465</v>
      </c>
      <c r="K11" s="54"/>
    </row>
    <row r="12" spans="2:9" ht="12.75">
      <c r="B12" s="17" t="s">
        <v>33</v>
      </c>
      <c r="C12" s="18"/>
      <c r="D12" s="18"/>
      <c r="E12" s="18"/>
      <c r="F12" s="19"/>
      <c r="G12" s="43">
        <v>352000</v>
      </c>
      <c r="H12" s="42">
        <v>756812.6</v>
      </c>
      <c r="I12" s="78">
        <f t="shared" si="0"/>
        <v>2.1500357954545453</v>
      </c>
    </row>
    <row r="13" spans="2:9" ht="12.75">
      <c r="B13" s="17" t="s">
        <v>34</v>
      </c>
      <c r="C13" s="18"/>
      <c r="D13" s="18"/>
      <c r="E13" s="18"/>
      <c r="F13" s="19"/>
      <c r="G13" s="43">
        <v>46000</v>
      </c>
      <c r="H13" s="42">
        <v>41062.7</v>
      </c>
      <c r="I13" s="78">
        <f t="shared" si="0"/>
        <v>0.8926673913043478</v>
      </c>
    </row>
    <row r="14" spans="2:10" ht="12.75">
      <c r="B14" s="17" t="s">
        <v>35</v>
      </c>
      <c r="C14" s="18"/>
      <c r="D14" s="18"/>
      <c r="E14" s="18"/>
      <c r="F14" s="19"/>
      <c r="G14" s="43">
        <v>140000</v>
      </c>
      <c r="H14" s="42">
        <v>40415.5</v>
      </c>
      <c r="I14" s="78">
        <f t="shared" si="0"/>
        <v>0.28868214285714283</v>
      </c>
      <c r="J14" s="54"/>
    </row>
    <row r="15" spans="2:9" ht="12.75">
      <c r="B15" s="17" t="s">
        <v>36</v>
      </c>
      <c r="C15" s="18"/>
      <c r="D15" s="18"/>
      <c r="E15" s="18"/>
      <c r="F15" s="19"/>
      <c r="G15" s="43">
        <v>709453</v>
      </c>
      <c r="H15" s="42">
        <v>195965.35</v>
      </c>
      <c r="I15" s="78">
        <f t="shared" si="0"/>
        <v>0.27622034158711006</v>
      </c>
    </row>
    <row r="16" spans="2:9" ht="12.75">
      <c r="B16" s="17" t="s">
        <v>41</v>
      </c>
      <c r="C16" s="18"/>
      <c r="D16" s="18"/>
      <c r="E16" s="18"/>
      <c r="F16" s="19"/>
      <c r="G16" s="43">
        <v>40000</v>
      </c>
      <c r="H16" s="42">
        <v>18249.4</v>
      </c>
      <c r="I16" s="78">
        <f t="shared" si="0"/>
        <v>0.45623500000000006</v>
      </c>
    </row>
    <row r="17" spans="2:9" ht="12.75">
      <c r="B17" s="17" t="s">
        <v>37</v>
      </c>
      <c r="C17" s="18"/>
      <c r="D17" s="18"/>
      <c r="E17" s="18"/>
      <c r="F17" s="19"/>
      <c r="G17" s="36">
        <v>360000</v>
      </c>
      <c r="H17" s="42">
        <v>350158.16</v>
      </c>
      <c r="I17" s="78">
        <f t="shared" si="0"/>
        <v>0.9726615555555554</v>
      </c>
    </row>
    <row r="18" spans="2:9" ht="12.75">
      <c r="B18" s="17" t="s">
        <v>43</v>
      </c>
      <c r="C18" s="18"/>
      <c r="D18" s="18"/>
      <c r="E18" s="18"/>
      <c r="F18" s="19"/>
      <c r="G18" s="36">
        <v>905169</v>
      </c>
      <c r="H18" s="36">
        <v>725785.01</v>
      </c>
      <c r="I18" s="78">
        <f t="shared" si="0"/>
        <v>0.8018226541121051</v>
      </c>
    </row>
    <row r="19" spans="2:9" ht="12.75">
      <c r="B19" s="17" t="s">
        <v>56</v>
      </c>
      <c r="C19" s="18"/>
      <c r="D19" s="18"/>
      <c r="E19" s="18"/>
      <c r="F19" s="19"/>
      <c r="G19" s="36">
        <v>2488326</v>
      </c>
      <c r="H19" s="40">
        <v>1351964.75</v>
      </c>
      <c r="I19" s="77">
        <f t="shared" si="0"/>
        <v>0.5433230010858706</v>
      </c>
    </row>
    <row r="20" spans="2:9" ht="12.75">
      <c r="B20" s="22" t="s">
        <v>44</v>
      </c>
      <c r="C20" s="26"/>
      <c r="D20" s="26"/>
      <c r="E20" s="26"/>
      <c r="F20" s="27"/>
      <c r="G20" s="38">
        <f>140000+1200000+26307800</f>
        <v>27647800</v>
      </c>
      <c r="H20" s="36">
        <f>108605.02+200450.8+17363759.79</f>
        <v>17672815.61</v>
      </c>
      <c r="I20" s="78">
        <f t="shared" si="0"/>
        <v>0.6392123644557614</v>
      </c>
    </row>
    <row r="21" spans="2:9" ht="12.75">
      <c r="B21" s="17" t="s">
        <v>45</v>
      </c>
      <c r="C21" s="18"/>
      <c r="D21" s="18"/>
      <c r="E21" s="18"/>
      <c r="F21" s="19"/>
      <c r="G21" s="36">
        <f>G6-G7-G8-G9-G10-G11-G12-G13-G14-G15-G16-G17-G18-G19-G20-G22</f>
        <v>1247588.5200000033</v>
      </c>
      <c r="H21" s="36">
        <f>H6-H7-H8-H9-H10-H11-H12-H13-H14-H15-H16-H17-H18-H19-H20-H22</f>
        <v>1024495.4999999981</v>
      </c>
      <c r="I21" s="78">
        <f t="shared" si="0"/>
        <v>0.8211806084910075</v>
      </c>
    </row>
    <row r="22" spans="2:11" ht="12.75">
      <c r="B22" s="25" t="s">
        <v>46</v>
      </c>
      <c r="C22" s="26"/>
      <c r="D22" s="26"/>
      <c r="E22" s="26"/>
      <c r="F22" s="27"/>
      <c r="G22" s="46">
        <f>SUM(G23:G24)</f>
        <v>3350430</v>
      </c>
      <c r="H22" s="55">
        <f>SUM(H23:H24)</f>
        <v>1525016.67</v>
      </c>
      <c r="I22" s="79">
        <f t="shared" si="0"/>
        <v>0.4551704318550156</v>
      </c>
      <c r="J22" s="54"/>
      <c r="K22" s="54"/>
    </row>
    <row r="23" spans="2:9" ht="12.75">
      <c r="B23" s="2" t="s">
        <v>2</v>
      </c>
      <c r="C23" s="3"/>
      <c r="D23" s="3"/>
      <c r="E23" s="3"/>
      <c r="F23" s="4"/>
      <c r="G23" s="47">
        <v>200000</v>
      </c>
      <c r="H23" s="48">
        <v>60961.67</v>
      </c>
      <c r="I23" s="78">
        <f t="shared" si="0"/>
        <v>0.30480835</v>
      </c>
    </row>
    <row r="24" spans="2:11" ht="12.75">
      <c r="B24" s="8" t="s">
        <v>21</v>
      </c>
      <c r="C24" s="9"/>
      <c r="D24" s="9"/>
      <c r="E24" s="9"/>
      <c r="F24" s="10"/>
      <c r="G24" s="47">
        <v>3150430</v>
      </c>
      <c r="H24" s="48">
        <v>1464055</v>
      </c>
      <c r="I24" s="77">
        <f t="shared" si="0"/>
        <v>0.46471592766701686</v>
      </c>
      <c r="J24" s="54"/>
      <c r="K24" s="54"/>
    </row>
    <row r="25" spans="2:9" ht="12.75">
      <c r="B25" s="32" t="s">
        <v>42</v>
      </c>
      <c r="C25" s="33"/>
      <c r="D25" s="33"/>
      <c r="E25" s="33"/>
      <c r="F25" s="34"/>
      <c r="G25" s="75">
        <f>5023673-2000-2435894-558985-57953</f>
        <v>1968841</v>
      </c>
      <c r="H25" s="76">
        <f>2785095.55-442.56-1499008-279492-28974-3565.31-6.68</f>
        <v>973606.9999999997</v>
      </c>
      <c r="I25" s="80">
        <f t="shared" si="0"/>
        <v>0.49450768243855125</v>
      </c>
    </row>
    <row r="26" spans="2:9" ht="12.75">
      <c r="B26" s="32" t="s">
        <v>27</v>
      </c>
      <c r="C26" s="33"/>
      <c r="D26" s="33"/>
      <c r="E26" s="33"/>
      <c r="F26" s="34"/>
      <c r="G26" s="50">
        <v>14961336</v>
      </c>
      <c r="H26" s="40">
        <v>0</v>
      </c>
      <c r="I26" s="81"/>
    </row>
    <row r="27" spans="2:9" ht="12.75">
      <c r="B27" s="32" t="s">
        <v>28</v>
      </c>
      <c r="C27" s="33"/>
      <c r="D27" s="33"/>
      <c r="E27" s="33"/>
      <c r="F27" s="34"/>
      <c r="G27" s="55">
        <f>SUM(G28:G29)</f>
        <v>0</v>
      </c>
      <c r="H27" s="55">
        <f>SUM(H28:H29)</f>
        <v>0</v>
      </c>
      <c r="I27" s="13"/>
    </row>
    <row r="28" spans="2:9" ht="12.75">
      <c r="B28" s="8" t="s">
        <v>20</v>
      </c>
      <c r="C28" s="9"/>
      <c r="D28" s="9"/>
      <c r="E28" s="9"/>
      <c r="F28" s="10"/>
      <c r="G28" s="44">
        <v>0</v>
      </c>
      <c r="H28" s="45">
        <v>0</v>
      </c>
      <c r="I28" s="16"/>
    </row>
    <row r="29" spans="2:9" ht="12.75">
      <c r="B29" s="8" t="s">
        <v>22</v>
      </c>
      <c r="C29" s="9"/>
      <c r="D29" s="9"/>
      <c r="E29" s="9"/>
      <c r="F29" s="10"/>
      <c r="G29" s="44">
        <v>0</v>
      </c>
      <c r="H29" s="45">
        <v>0</v>
      </c>
      <c r="I29" s="15"/>
    </row>
    <row r="30" spans="2:9" ht="12.75">
      <c r="B30" s="32" t="s">
        <v>4</v>
      </c>
      <c r="C30" s="33"/>
      <c r="D30" s="3"/>
      <c r="E30" s="3"/>
      <c r="F30" s="4"/>
      <c r="G30" s="55">
        <f>SUM(G31:G33)</f>
        <v>3052832</v>
      </c>
      <c r="H30" s="55">
        <f>SUM(H31:H33)</f>
        <v>1807474</v>
      </c>
      <c r="I30" s="79">
        <f aca="true" t="shared" si="1" ref="I30:I44">H30/G30</f>
        <v>0.5920646796155177</v>
      </c>
    </row>
    <row r="31" spans="2:9" ht="12.75">
      <c r="B31" s="5" t="s">
        <v>5</v>
      </c>
      <c r="C31" s="6"/>
      <c r="D31" s="6"/>
      <c r="E31" s="6"/>
      <c r="F31" s="7"/>
      <c r="G31" s="41">
        <v>558985</v>
      </c>
      <c r="H31" s="42">
        <v>279492</v>
      </c>
      <c r="I31" s="78">
        <f t="shared" si="1"/>
        <v>0.4999991055216151</v>
      </c>
    </row>
    <row r="32" spans="2:9" ht="12.75">
      <c r="B32" s="2" t="s">
        <v>6</v>
      </c>
      <c r="C32" s="3"/>
      <c r="D32" s="3"/>
      <c r="E32" s="3"/>
      <c r="F32" s="4"/>
      <c r="G32" s="49">
        <v>2435894</v>
      </c>
      <c r="H32" s="48">
        <v>1499008</v>
      </c>
      <c r="I32" s="74">
        <f t="shared" si="1"/>
        <v>0.6153830995930036</v>
      </c>
    </row>
    <row r="33" spans="2:9" ht="12.75">
      <c r="B33" s="11" t="s">
        <v>7</v>
      </c>
      <c r="C33" s="1"/>
      <c r="D33" s="1"/>
      <c r="E33" s="1"/>
      <c r="F33" s="12"/>
      <c r="G33" s="52">
        <v>57953</v>
      </c>
      <c r="H33" s="53">
        <v>28974</v>
      </c>
      <c r="I33" s="78">
        <f t="shared" si="1"/>
        <v>0.49995686159474056</v>
      </c>
    </row>
    <row r="34" spans="2:11" ht="12.75">
      <c r="B34" s="29" t="s">
        <v>8</v>
      </c>
      <c r="C34" s="30"/>
      <c r="D34" s="30"/>
      <c r="E34" s="30"/>
      <c r="F34" s="31"/>
      <c r="G34" s="50">
        <f>69684011.52-G41-G44</f>
        <v>24751429.919999994</v>
      </c>
      <c r="H34" s="51">
        <f>16250323.13-H44-H41</f>
        <v>10216106.670000002</v>
      </c>
      <c r="I34" s="82">
        <f t="shared" si="1"/>
        <v>0.412748140330472</v>
      </c>
      <c r="J34" s="54"/>
      <c r="K34" s="54"/>
    </row>
    <row r="35" spans="2:10" ht="12.75">
      <c r="B35" s="2" t="s">
        <v>9</v>
      </c>
      <c r="C35" s="3"/>
      <c r="D35" s="3"/>
      <c r="E35" s="3"/>
      <c r="F35" s="4"/>
      <c r="G35" s="46">
        <f>SUM(G36:G37)</f>
        <v>8379032.76</v>
      </c>
      <c r="H35" s="55">
        <f>SUM(H36:H37)</f>
        <v>3931320.95</v>
      </c>
      <c r="I35" s="79">
        <f t="shared" si="1"/>
        <v>0.46918553281799086</v>
      </c>
      <c r="J35" s="54"/>
    </row>
    <row r="36" spans="2:10" ht="12.75">
      <c r="B36" s="8" t="s">
        <v>10</v>
      </c>
      <c r="C36" s="9"/>
      <c r="D36" s="9"/>
      <c r="E36" s="9"/>
      <c r="F36" s="10"/>
      <c r="G36" s="44">
        <v>7577748.76</v>
      </c>
      <c r="H36" s="45">
        <v>3339812.48</v>
      </c>
      <c r="I36" s="78">
        <f t="shared" si="1"/>
        <v>0.44073940503670117</v>
      </c>
      <c r="J36" s="54"/>
    </row>
    <row r="37" spans="2:11" ht="12.75">
      <c r="B37" s="2" t="s">
        <v>11</v>
      </c>
      <c r="C37" s="3"/>
      <c r="D37" s="3"/>
      <c r="E37" s="3"/>
      <c r="F37" s="4"/>
      <c r="G37" s="49">
        <f>517747+93500+190037</f>
        <v>801284</v>
      </c>
      <c r="H37" s="48">
        <f>496839.1+25413.07+69256.3</f>
        <v>591508.47</v>
      </c>
      <c r="I37" s="77">
        <f t="shared" si="1"/>
        <v>0.7382007752557146</v>
      </c>
      <c r="K37" s="54"/>
    </row>
    <row r="38" spans="2:9" ht="12.75">
      <c r="B38" s="8" t="s">
        <v>12</v>
      </c>
      <c r="C38" s="9"/>
      <c r="D38" s="9"/>
      <c r="E38" s="9"/>
      <c r="F38" s="10"/>
      <c r="G38" s="50">
        <f>1340764.58+200768.28</f>
        <v>1541532.86</v>
      </c>
      <c r="H38" s="51">
        <f>540018.33+85056.2</f>
        <v>625074.5299999999</v>
      </c>
      <c r="I38" s="80">
        <f t="shared" si="1"/>
        <v>0.4054889429992429</v>
      </c>
    </row>
    <row r="39" spans="2:9" ht="12.75">
      <c r="B39" s="2" t="s">
        <v>13</v>
      </c>
      <c r="C39" s="3"/>
      <c r="D39" s="3"/>
      <c r="E39" s="3"/>
      <c r="F39" s="4"/>
      <c r="G39" s="36">
        <f>G34-G35-G38</f>
        <v>14830864.299999995</v>
      </c>
      <c r="H39" s="43">
        <f>H34-H35-H38</f>
        <v>5659711.190000001</v>
      </c>
      <c r="I39" s="77">
        <f t="shared" si="1"/>
        <v>0.38161708417762297</v>
      </c>
    </row>
    <row r="40" spans="2:9" ht="12.75">
      <c r="B40" s="2" t="s">
        <v>14</v>
      </c>
      <c r="C40" s="3"/>
      <c r="D40" s="3"/>
      <c r="E40" s="3"/>
      <c r="F40" s="4"/>
      <c r="G40" s="64">
        <v>374764</v>
      </c>
      <c r="H40" s="36">
        <v>121064.02</v>
      </c>
      <c r="I40" s="78">
        <f t="shared" si="1"/>
        <v>0.32304068693898025</v>
      </c>
    </row>
    <row r="41" spans="2:9" ht="12.75">
      <c r="B41" s="29" t="s">
        <v>15</v>
      </c>
      <c r="C41" s="30"/>
      <c r="D41" s="30"/>
      <c r="E41" s="30"/>
      <c r="F41" s="31"/>
      <c r="G41" s="50">
        <v>44721581.6</v>
      </c>
      <c r="H41" s="51">
        <v>5913957.51</v>
      </c>
      <c r="I41" s="80">
        <f t="shared" si="1"/>
        <v>0.13223945349016905</v>
      </c>
    </row>
    <row r="42" spans="2:9" ht="12.75">
      <c r="B42" s="32" t="s">
        <v>19</v>
      </c>
      <c r="C42" s="33"/>
      <c r="D42" s="3"/>
      <c r="E42" s="3"/>
      <c r="F42" s="4"/>
      <c r="G42" s="55">
        <f>SUM(G43:G44)</f>
        <v>1138026</v>
      </c>
      <c r="H42" s="55">
        <f>SUM(H43:H44)</f>
        <v>1047284.95</v>
      </c>
      <c r="I42" s="79">
        <f t="shared" si="1"/>
        <v>0.9202645194398018</v>
      </c>
    </row>
    <row r="43" spans="2:9" ht="12.75">
      <c r="B43" s="2" t="s">
        <v>16</v>
      </c>
      <c r="C43" s="3"/>
      <c r="D43" s="3"/>
      <c r="E43" s="3"/>
      <c r="F43" s="4"/>
      <c r="G43" s="49">
        <v>927026</v>
      </c>
      <c r="H43" s="48">
        <v>927026</v>
      </c>
      <c r="I43" s="77">
        <f t="shared" si="1"/>
        <v>1</v>
      </c>
    </row>
    <row r="44" spans="2:9" ht="12.75">
      <c r="B44" s="2" t="s">
        <v>38</v>
      </c>
      <c r="C44" s="3"/>
      <c r="D44" s="3"/>
      <c r="E44" s="3"/>
      <c r="F44" s="4"/>
      <c r="G44" s="35">
        <f>238000-27000</f>
        <v>211000</v>
      </c>
      <c r="H44" s="36">
        <v>120258.95</v>
      </c>
      <c r="I44" s="77">
        <f t="shared" si="1"/>
        <v>0.5699476303317536</v>
      </c>
    </row>
    <row r="45" spans="2:10" ht="12.75">
      <c r="B45" s="32" t="s">
        <v>57</v>
      </c>
      <c r="C45" s="33"/>
      <c r="D45" s="33"/>
      <c r="E45" s="3"/>
      <c r="F45" s="4"/>
      <c r="G45" s="36">
        <f>G5-G34-G41-G44</f>
        <v>-6622155.999999993</v>
      </c>
      <c r="H45" s="36">
        <f>H5-H34-H41-H44</f>
        <v>13053805.389999999</v>
      </c>
      <c r="I45" s="16"/>
      <c r="J45" s="54"/>
    </row>
    <row r="46" spans="2:9" ht="12.75">
      <c r="B46" s="32" t="s">
        <v>54</v>
      </c>
      <c r="C46" s="3"/>
      <c r="D46" s="3"/>
      <c r="E46" s="3"/>
      <c r="F46" s="4"/>
      <c r="G46" s="46">
        <f>G47-G51</f>
        <v>8622156</v>
      </c>
      <c r="H46" s="55">
        <f>H47-H51</f>
        <v>2790642.85</v>
      </c>
      <c r="I46" s="13"/>
    </row>
    <row r="47" spans="2:9" ht="12.75">
      <c r="B47" s="63" t="s">
        <v>50</v>
      </c>
      <c r="C47" s="3"/>
      <c r="D47" s="3"/>
      <c r="E47" s="3"/>
      <c r="F47" s="3"/>
      <c r="G47" s="71">
        <f>SUM(G48:G50)</f>
        <v>9721182</v>
      </c>
      <c r="H47" s="72">
        <f>SUM(H48:H50)</f>
        <v>3889668.85</v>
      </c>
      <c r="I47" s="78">
        <f>H47/G47</f>
        <v>0.4001230354498044</v>
      </c>
    </row>
    <row r="48" spans="2:9" s="9" customFormat="1" ht="12.75">
      <c r="B48" s="2" t="s">
        <v>47</v>
      </c>
      <c r="C48" s="3"/>
      <c r="D48" s="3"/>
      <c r="E48" s="3"/>
      <c r="F48" s="3"/>
      <c r="G48" s="64">
        <f>3900000+1886000</f>
        <v>5786000</v>
      </c>
      <c r="H48" s="36">
        <v>0</v>
      </c>
      <c r="I48" s="13"/>
    </row>
    <row r="49" spans="2:9" ht="12.75">
      <c r="B49" s="63" t="s">
        <v>48</v>
      </c>
      <c r="C49" s="3"/>
      <c r="D49" s="3"/>
      <c r="E49" s="3"/>
      <c r="F49" s="3"/>
      <c r="G49" s="64">
        <v>172000</v>
      </c>
      <c r="H49" s="65">
        <v>88000</v>
      </c>
      <c r="I49" s="13"/>
    </row>
    <row r="50" spans="2:10" ht="12.75">
      <c r="B50" s="63" t="s">
        <v>49</v>
      </c>
      <c r="C50" s="3"/>
      <c r="D50" s="3"/>
      <c r="E50" s="3"/>
      <c r="F50" s="3"/>
      <c r="G50" s="64">
        <v>3763182</v>
      </c>
      <c r="H50" s="65">
        <v>3801668.85</v>
      </c>
      <c r="I50" s="78"/>
      <c r="J50" s="54"/>
    </row>
    <row r="51" spans="2:9" ht="12.75">
      <c r="B51" s="63" t="s">
        <v>51</v>
      </c>
      <c r="C51" s="3"/>
      <c r="D51" s="3"/>
      <c r="E51" s="3"/>
      <c r="F51" s="3"/>
      <c r="G51" s="71">
        <f>SUM(G52:G53)</f>
        <v>1099026</v>
      </c>
      <c r="H51" s="72">
        <f>SUM(H52:H53)</f>
        <v>1099026</v>
      </c>
      <c r="I51" s="74">
        <f>H51/G51</f>
        <v>1</v>
      </c>
    </row>
    <row r="52" spans="2:9" ht="12.75">
      <c r="B52" s="63" t="s">
        <v>52</v>
      </c>
      <c r="C52" s="3"/>
      <c r="D52" s="3"/>
      <c r="E52" s="3"/>
      <c r="F52" s="3"/>
      <c r="G52" s="64">
        <v>927026</v>
      </c>
      <c r="H52" s="65">
        <v>927026</v>
      </c>
      <c r="I52" s="78">
        <f>H52/G52</f>
        <v>1</v>
      </c>
    </row>
    <row r="53" spans="2:9" ht="12.75">
      <c r="B53" s="63" t="s">
        <v>53</v>
      </c>
      <c r="C53" s="3"/>
      <c r="D53" s="3"/>
      <c r="E53" s="3"/>
      <c r="F53" s="3"/>
      <c r="G53" s="64">
        <v>172000</v>
      </c>
      <c r="H53" s="65">
        <v>172000</v>
      </c>
      <c r="I53" s="78">
        <f>H53/G53</f>
        <v>1</v>
      </c>
    </row>
    <row r="54" spans="2:9" ht="12.75">
      <c r="B54" s="62" t="s">
        <v>55</v>
      </c>
      <c r="C54" s="9"/>
      <c r="D54" s="9"/>
      <c r="E54" s="9"/>
      <c r="F54" s="9"/>
      <c r="G54" s="39"/>
      <c r="H54" s="83">
        <f>H45+H46</f>
        <v>15844448.239999998</v>
      </c>
      <c r="I54" s="70"/>
    </row>
    <row r="55" spans="2:9" ht="12.75">
      <c r="B55" s="62" t="s">
        <v>60</v>
      </c>
      <c r="H55" s="83">
        <v>3528000</v>
      </c>
      <c r="I55" s="9"/>
    </row>
    <row r="57" spans="2:8" ht="12.75">
      <c r="B57" t="s">
        <v>61</v>
      </c>
      <c r="H57" s="54"/>
    </row>
    <row r="58" ht="12.75">
      <c r="H58" s="54"/>
    </row>
    <row r="59" ht="12.75">
      <c r="H59" s="54"/>
    </row>
  </sheetData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Kasjer</dc:creator>
  <cp:keywords/>
  <dc:description/>
  <cp:lastModifiedBy>xxx</cp:lastModifiedBy>
  <cp:lastPrinted>2008-07-25T07:58:23Z</cp:lastPrinted>
  <dcterms:created xsi:type="dcterms:W3CDTF">2008-04-10T06:54:57Z</dcterms:created>
  <dcterms:modified xsi:type="dcterms:W3CDTF">2008-07-25T08:03:03Z</dcterms:modified>
  <cp:category/>
  <cp:version/>
  <cp:contentType/>
  <cp:contentStatus/>
</cp:coreProperties>
</file>