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WYDDZR" sheetId="1" r:id="rId1"/>
  </sheets>
  <definedNames/>
  <calcPr fullCalcOnLoad="1"/>
</workbook>
</file>

<file path=xl/sharedStrings.xml><?xml version="1.0" encoding="utf-8"?>
<sst xmlns="http://schemas.openxmlformats.org/spreadsheetml/2006/main" count="178" uniqueCount="102">
  <si>
    <t>Wydatki bieżące</t>
  </si>
  <si>
    <t>Wydatki</t>
  </si>
  <si>
    <t>majątkowe</t>
  </si>
  <si>
    <t>Dział</t>
  </si>
  <si>
    <t>Rozdział</t>
  </si>
  <si>
    <t>Wynagrodzenia</t>
  </si>
  <si>
    <t>Dotacje</t>
  </si>
  <si>
    <t>Wydatki z tyt.</t>
  </si>
  <si>
    <t>długu</t>
  </si>
  <si>
    <t>Pozostała działalność</t>
  </si>
  <si>
    <t>Drogi publiczne gminne</t>
  </si>
  <si>
    <t>Ochotnicze straże pożarne</t>
  </si>
  <si>
    <t>Opracowania geodezyjne i kartograf.</t>
  </si>
  <si>
    <t>Gospodarka gruntami i nieruchom.</t>
  </si>
  <si>
    <t>Szkoły podstawowe</t>
  </si>
  <si>
    <t>Gimnazja</t>
  </si>
  <si>
    <t>Dowożenie uczniów do szkół</t>
  </si>
  <si>
    <t>Biblioteki</t>
  </si>
  <si>
    <t>Przeciwdziałanie alkoholizmowi</t>
  </si>
  <si>
    <t>Dodatki mieszkaniowe</t>
  </si>
  <si>
    <t>Urzędy wojewódzkie</t>
  </si>
  <si>
    <t>Komisje poborowe</t>
  </si>
  <si>
    <t>Komendy powiatowe Policji</t>
  </si>
  <si>
    <t>Rezerwy ogólne i celowe</t>
  </si>
  <si>
    <t>O10</t>
  </si>
  <si>
    <t>O1095</t>
  </si>
  <si>
    <t>Plany zagospodarowania przestrzennego</t>
  </si>
  <si>
    <t>Rady gmin</t>
  </si>
  <si>
    <t>Urzędy gmin</t>
  </si>
  <si>
    <t>Obrona  cywilna</t>
  </si>
  <si>
    <t>Straż Miejska</t>
  </si>
  <si>
    <t>Zasiłki i pomoc w naturze oraz składki....</t>
  </si>
  <si>
    <t>Ośrodki pomocy społecznej</t>
  </si>
  <si>
    <t>Usługi opiekuńcze i spec.usł.opiek.</t>
  </si>
  <si>
    <t>Świetlice szkolne</t>
  </si>
  <si>
    <t>Oczyszczanie miast i wsi</t>
  </si>
  <si>
    <t>Utrzymanie zieleni w miastach i gminach</t>
  </si>
  <si>
    <t>Oświetlenie ulic,placów i dróg</t>
  </si>
  <si>
    <t>Domy i ośr.kultury,świetlice i kluby</t>
  </si>
  <si>
    <t>O1030</t>
  </si>
  <si>
    <t>Izby Rolnicze</t>
  </si>
  <si>
    <t>Cmentarze</t>
  </si>
  <si>
    <t xml:space="preserve">Przedszkola </t>
  </si>
  <si>
    <t>Dokształcanie i doskonalenie nauczycieli</t>
  </si>
  <si>
    <t>Nazwa podziałki klasyfikacji</t>
  </si>
  <si>
    <t>budżetowej</t>
  </si>
  <si>
    <t>Plan wydatków</t>
  </si>
  <si>
    <t>ogółem</t>
  </si>
  <si>
    <t>z tego:</t>
  </si>
  <si>
    <t>Ogółem</t>
  </si>
  <si>
    <t>i  pochodne od</t>
  </si>
  <si>
    <t>wynagrodzeń</t>
  </si>
  <si>
    <t>na obsługę</t>
  </si>
  <si>
    <t>poręczeń</t>
  </si>
  <si>
    <t>i gwarancji</t>
  </si>
  <si>
    <t>WYDATKI  BUDŻETU  GMINY  MIĘDZYZDROJE</t>
  </si>
  <si>
    <t>(ogółem)</t>
  </si>
  <si>
    <t>ROLNICTWO  I  ŁOWIECTWO</t>
  </si>
  <si>
    <t>TRANSPORT  I ŁĄCZNOŚĆ</t>
  </si>
  <si>
    <t xml:space="preserve">TURYSTYKA  </t>
  </si>
  <si>
    <t>GOSPODARKA  MIESZKANIOWA</t>
  </si>
  <si>
    <t>DZIAŁALNOŚĆ  USŁUGOWA</t>
  </si>
  <si>
    <t>ADMINISTRACJA PUBLICZNA</t>
  </si>
  <si>
    <t xml:space="preserve">URZĘDY NACZELNYCH ORGANÓW </t>
  </si>
  <si>
    <t xml:space="preserve">WŁADZY PAŃSTWOWEJ,KONTROLI </t>
  </si>
  <si>
    <t>I OCHRONY PRAWA ORAZ SĄDOWN.</t>
  </si>
  <si>
    <t xml:space="preserve">BEZPIECZEŃSTWO PUBLICZNE </t>
  </si>
  <si>
    <t xml:space="preserve"> </t>
  </si>
  <si>
    <t>I OCHRONA PRZECIWPOŻAROWA</t>
  </si>
  <si>
    <t>OBSŁUGA DŁUGU PUBLICZNEGO</t>
  </si>
  <si>
    <t>Obsługa pap.wart.kredyt.i pożyczek jst</t>
  </si>
  <si>
    <t xml:space="preserve">RÓŻNE  ROZLICZENIA </t>
  </si>
  <si>
    <t>OŚWIATA I WYCHOWANIE</t>
  </si>
  <si>
    <t>OCHRONA  ZDROWIA</t>
  </si>
  <si>
    <t>Składki na ubezpieczenie zdrowotne.........</t>
  </si>
  <si>
    <t>EDUKACYJNA OPIEKA WYCHOWAW.</t>
  </si>
  <si>
    <t xml:space="preserve">GOSPODARKA KOMUNALNA </t>
  </si>
  <si>
    <t>I OCHRONA ŚRODOWISKA</t>
  </si>
  <si>
    <t>NARODOWEGO</t>
  </si>
  <si>
    <t>KULTURA  FIZYCZNA  I  SPORT</t>
  </si>
  <si>
    <t>Razem:</t>
  </si>
  <si>
    <t>KULTURA I OCHRONA DZIEDZICTWA</t>
  </si>
  <si>
    <t>POMOC SPOŁECZNA</t>
  </si>
  <si>
    <t>Zakłady gospodarki komunalnej</t>
  </si>
  <si>
    <t>Urzędy naczel. organ.władzy państwowej,</t>
  </si>
  <si>
    <t xml:space="preserve">kontroli i ochrony prawa </t>
  </si>
  <si>
    <t>Wykonanie wydatków  bieżących</t>
  </si>
  <si>
    <t>wydatków</t>
  </si>
  <si>
    <t>majątkowych</t>
  </si>
  <si>
    <t>Kolonie i obozy oraz inne formy .......</t>
  </si>
  <si>
    <t>Załącznik Nr 3</t>
  </si>
  <si>
    <t>Burmistrza Międzyzdrojów</t>
  </si>
  <si>
    <t>Drogi publiczne powiatowe</t>
  </si>
  <si>
    <t>Oddziały przedszkolne w szkołach podst.</t>
  </si>
  <si>
    <t>Pomoc materialna dla uczniów</t>
  </si>
  <si>
    <t>Świadczenia rodzinne,zal.alimentac....</t>
  </si>
  <si>
    <t>Zwalczanie narkomanii</t>
  </si>
  <si>
    <t>za  2006 r.</t>
  </si>
  <si>
    <t>do Zarządzenia Nr 51/FIN/07</t>
  </si>
  <si>
    <t>z dnia 19 marca 2007r.</t>
  </si>
  <si>
    <t>Wybory do rad gmin…oraz referenda….</t>
  </si>
  <si>
    <t>Komendy powiatowe Państw.Straży Poż.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</si>
</sst>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Continuous"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left"/>
    </xf>
    <xf numFmtId="3" fontId="4" fillId="0" borderId="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9" xfId="0" applyNumberFormat="1" applyBorder="1" applyAlignment="1">
      <alignment horizontal="centerContinuous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/>
    </xf>
    <xf numFmtId="0" fontId="0" fillId="0" borderId="7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4" fontId="1" fillId="0" borderId="7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6" fillId="0" borderId="1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5.125" style="12" customWidth="1"/>
    <col min="2" max="2" width="7.75390625" style="12" customWidth="1"/>
    <col min="3" max="3" width="34.75390625" style="0" customWidth="1"/>
    <col min="4" max="4" width="13.625" style="4" customWidth="1"/>
    <col min="5" max="5" width="12.625" style="4" customWidth="1"/>
    <col min="6" max="6" width="11.375" style="4" customWidth="1"/>
    <col min="7" max="7" width="12.125" style="4" customWidth="1"/>
    <col min="8" max="8" width="10.375" style="4" customWidth="1"/>
    <col min="9" max="9" width="11.125" style="4" customWidth="1"/>
    <col min="10" max="10" width="13.25390625" style="4" customWidth="1"/>
  </cols>
  <sheetData>
    <row r="1" ht="12.75">
      <c r="G1" s="4" t="s">
        <v>90</v>
      </c>
    </row>
    <row r="2" ht="12.75">
      <c r="G2" s="4" t="s">
        <v>98</v>
      </c>
    </row>
    <row r="3" ht="12.75">
      <c r="G3" s="4" t="s">
        <v>91</v>
      </c>
    </row>
    <row r="4" ht="12.75">
      <c r="G4" s="4" t="s">
        <v>99</v>
      </c>
    </row>
    <row r="5" spans="1:10" s="37" customFormat="1" ht="12.75">
      <c r="A5" s="36"/>
      <c r="B5" s="36"/>
      <c r="C5" s="101" t="s">
        <v>55</v>
      </c>
      <c r="D5" s="101"/>
      <c r="E5" s="101"/>
      <c r="F5" s="101"/>
      <c r="G5" s="101"/>
      <c r="H5" s="38"/>
      <c r="I5" s="38"/>
      <c r="J5" s="38"/>
    </row>
    <row r="6" spans="1:10" s="37" customFormat="1" ht="12.75">
      <c r="A6" s="36"/>
      <c r="B6" s="36"/>
      <c r="C6" s="101" t="s">
        <v>56</v>
      </c>
      <c r="D6" s="101"/>
      <c r="E6" s="101"/>
      <c r="F6" s="101"/>
      <c r="G6" s="38"/>
      <c r="H6" s="38"/>
      <c r="I6" s="38"/>
      <c r="J6" s="38"/>
    </row>
    <row r="7" spans="1:10" s="37" customFormat="1" ht="12.75">
      <c r="A7" s="36"/>
      <c r="B7" s="36"/>
      <c r="C7" s="101" t="s">
        <v>97</v>
      </c>
      <c r="D7" s="101"/>
      <c r="E7" s="101"/>
      <c r="F7" s="101"/>
      <c r="G7" s="38"/>
      <c r="H7" s="38"/>
      <c r="I7" s="38"/>
      <c r="J7" s="38"/>
    </row>
    <row r="8" spans="1:10" ht="12.75">
      <c r="A8" s="13"/>
      <c r="B8" s="13"/>
      <c r="C8" s="1"/>
      <c r="D8" s="5"/>
      <c r="E8" s="5"/>
      <c r="F8" s="5"/>
      <c r="G8" s="5"/>
      <c r="H8" s="5"/>
      <c r="I8" s="5"/>
      <c r="J8" s="5"/>
    </row>
    <row r="9" spans="1:10" ht="12.75">
      <c r="A9" s="14"/>
      <c r="B9" s="14"/>
      <c r="C9" s="14"/>
      <c r="D9" s="27"/>
      <c r="E9" s="98" t="s">
        <v>86</v>
      </c>
      <c r="F9" s="99"/>
      <c r="G9" s="99"/>
      <c r="H9" s="99"/>
      <c r="I9" s="100"/>
      <c r="J9" s="31"/>
    </row>
    <row r="10" spans="1:10" ht="12.75">
      <c r="A10" s="14"/>
      <c r="B10" s="14"/>
      <c r="C10" s="14" t="s">
        <v>44</v>
      </c>
      <c r="D10" s="27" t="s">
        <v>46</v>
      </c>
      <c r="E10" s="30"/>
      <c r="F10" s="28" t="s">
        <v>48</v>
      </c>
      <c r="G10" s="26"/>
      <c r="H10" s="26"/>
      <c r="I10" s="33"/>
      <c r="J10" s="25" t="s">
        <v>87</v>
      </c>
    </row>
    <row r="11" spans="1:10" ht="12.75">
      <c r="A11" s="14" t="s">
        <v>3</v>
      </c>
      <c r="B11" s="14" t="s">
        <v>4</v>
      </c>
      <c r="C11" s="14" t="s">
        <v>45</v>
      </c>
      <c r="D11" s="25" t="s">
        <v>47</v>
      </c>
      <c r="E11" s="32" t="s">
        <v>49</v>
      </c>
      <c r="F11" s="8" t="s">
        <v>5</v>
      </c>
      <c r="G11" s="6"/>
      <c r="H11" s="34" t="s">
        <v>1</v>
      </c>
      <c r="I11" s="16" t="s">
        <v>7</v>
      </c>
      <c r="J11" s="25" t="s">
        <v>88</v>
      </c>
    </row>
    <row r="12" spans="1:10" ht="12.75">
      <c r="A12" s="14"/>
      <c r="B12" s="14"/>
      <c r="C12" s="14"/>
      <c r="D12" s="25"/>
      <c r="E12" s="6"/>
      <c r="F12" s="8" t="s">
        <v>50</v>
      </c>
      <c r="G12" s="34" t="s">
        <v>6</v>
      </c>
      <c r="H12" s="34" t="s">
        <v>52</v>
      </c>
      <c r="I12" s="16" t="s">
        <v>53</v>
      </c>
      <c r="J12" s="7"/>
    </row>
    <row r="13" spans="1:10" ht="12.75">
      <c r="A13" s="15"/>
      <c r="B13" s="15"/>
      <c r="C13" s="3"/>
      <c r="D13" s="9"/>
      <c r="E13" s="10"/>
      <c r="F13" s="45" t="s">
        <v>51</v>
      </c>
      <c r="G13" s="10"/>
      <c r="H13" s="35" t="s">
        <v>8</v>
      </c>
      <c r="I13" s="17" t="s">
        <v>54</v>
      </c>
      <c r="J13" s="11"/>
    </row>
    <row r="14" spans="1:10" s="24" customFormat="1" ht="12.75">
      <c r="A14" s="62">
        <v>1</v>
      </c>
      <c r="B14" s="63">
        <v>2</v>
      </c>
      <c r="C14" s="62">
        <v>3</v>
      </c>
      <c r="D14" s="64">
        <v>4</v>
      </c>
      <c r="E14" s="65">
        <v>5</v>
      </c>
      <c r="F14" s="64">
        <v>6</v>
      </c>
      <c r="G14" s="65">
        <v>7</v>
      </c>
      <c r="H14" s="64">
        <v>8</v>
      </c>
      <c r="I14" s="65">
        <v>9</v>
      </c>
      <c r="J14" s="65">
        <v>10</v>
      </c>
    </row>
    <row r="15" spans="1:10" s="37" customFormat="1" ht="12.75">
      <c r="A15" s="39" t="s">
        <v>24</v>
      </c>
      <c r="B15" s="40"/>
      <c r="C15" s="41" t="s">
        <v>57</v>
      </c>
      <c r="D15" s="72">
        <f>SUM(D16:D17)</f>
        <v>226317</v>
      </c>
      <c r="E15" s="73">
        <f aca="true" t="shared" si="0" ref="E15:J15">SUM(E16:E17)</f>
        <v>2480.4700000000257</v>
      </c>
      <c r="F15" s="72">
        <f t="shared" si="0"/>
        <v>0</v>
      </c>
      <c r="G15" s="73">
        <f t="shared" si="0"/>
        <v>0</v>
      </c>
      <c r="H15" s="72">
        <f t="shared" si="0"/>
        <v>0</v>
      </c>
      <c r="I15" s="73">
        <f t="shared" si="0"/>
        <v>0</v>
      </c>
      <c r="J15" s="73">
        <f t="shared" si="0"/>
        <v>210660.81999999998</v>
      </c>
    </row>
    <row r="16" spans="1:10" s="20" customFormat="1" ht="12.75">
      <c r="A16" s="14"/>
      <c r="B16" s="19" t="s">
        <v>39</v>
      </c>
      <c r="C16" s="2" t="s">
        <v>40</v>
      </c>
      <c r="D16" s="74">
        <v>870</v>
      </c>
      <c r="E16" s="75">
        <v>50.13</v>
      </c>
      <c r="F16" s="74">
        <v>0</v>
      </c>
      <c r="G16" s="75">
        <v>0</v>
      </c>
      <c r="H16" s="74">
        <v>0</v>
      </c>
      <c r="I16" s="75">
        <v>0</v>
      </c>
      <c r="J16" s="75">
        <v>0</v>
      </c>
    </row>
    <row r="17" spans="1:10" s="44" customFormat="1" ht="12.75">
      <c r="A17" s="47"/>
      <c r="B17" s="43" t="s">
        <v>25</v>
      </c>
      <c r="C17" s="49" t="s">
        <v>9</v>
      </c>
      <c r="D17" s="76">
        <v>225447</v>
      </c>
      <c r="E17" s="75">
        <f>213091.16-J17</f>
        <v>2430.3400000000256</v>
      </c>
      <c r="F17" s="76">
        <v>0</v>
      </c>
      <c r="G17" s="77">
        <v>0</v>
      </c>
      <c r="H17" s="76">
        <v>0</v>
      </c>
      <c r="I17" s="77">
        <v>0</v>
      </c>
      <c r="J17" s="77">
        <f>193252.02+17408.8</f>
        <v>210660.81999999998</v>
      </c>
    </row>
    <row r="18" spans="1:10" s="24" customFormat="1" ht="12.75">
      <c r="A18" s="47"/>
      <c r="B18" s="43"/>
      <c r="C18" s="49"/>
      <c r="D18" s="76"/>
      <c r="E18" s="77"/>
      <c r="F18" s="76"/>
      <c r="G18" s="77"/>
      <c r="H18" s="76"/>
      <c r="I18" s="77"/>
      <c r="J18" s="77"/>
    </row>
    <row r="19" spans="1:10" s="42" customFormat="1" ht="12.75">
      <c r="A19" s="39">
        <v>600</v>
      </c>
      <c r="B19" s="40"/>
      <c r="C19" s="41" t="s">
        <v>58</v>
      </c>
      <c r="D19" s="72">
        <f>SUM(D20:D22)</f>
        <v>4778433</v>
      </c>
      <c r="E19" s="73">
        <f aca="true" t="shared" si="1" ref="E19:J19">SUM(E20:E22)</f>
        <v>287257.2699999999</v>
      </c>
      <c r="F19" s="72">
        <f t="shared" si="1"/>
        <v>0</v>
      </c>
      <c r="G19" s="73">
        <f t="shared" si="1"/>
        <v>0</v>
      </c>
      <c r="H19" s="72">
        <f t="shared" si="1"/>
        <v>0</v>
      </c>
      <c r="I19" s="73">
        <f t="shared" si="1"/>
        <v>0</v>
      </c>
      <c r="J19" s="73">
        <f t="shared" si="1"/>
        <v>2082554.29</v>
      </c>
    </row>
    <row r="20" spans="1:10" s="44" customFormat="1" ht="12.75">
      <c r="A20" s="47"/>
      <c r="B20" s="43">
        <v>60014</v>
      </c>
      <c r="C20" s="49" t="s">
        <v>92</v>
      </c>
      <c r="D20" s="76">
        <v>828200</v>
      </c>
      <c r="E20" s="77">
        <f>828200-J20</f>
        <v>28200</v>
      </c>
      <c r="F20" s="76">
        <v>0</v>
      </c>
      <c r="G20" s="77">
        <v>0</v>
      </c>
      <c r="H20" s="76">
        <v>0</v>
      </c>
      <c r="I20" s="77">
        <v>0</v>
      </c>
      <c r="J20" s="77">
        <v>800000</v>
      </c>
    </row>
    <row r="21" spans="1:10" s="20" customFormat="1" ht="12.75">
      <c r="A21" s="14"/>
      <c r="B21" s="19">
        <v>60016</v>
      </c>
      <c r="C21" s="2" t="s">
        <v>10</v>
      </c>
      <c r="D21" s="74">
        <v>3843379</v>
      </c>
      <c r="E21" s="75">
        <f>1534758.43-J21</f>
        <v>252204.1399999999</v>
      </c>
      <c r="F21" s="74">
        <v>0</v>
      </c>
      <c r="G21" s="75">
        <v>0</v>
      </c>
      <c r="H21" s="74">
        <v>0</v>
      </c>
      <c r="I21" s="75">
        <v>0</v>
      </c>
      <c r="J21" s="75">
        <v>1282554.29</v>
      </c>
    </row>
    <row r="22" spans="1:10" s="20" customFormat="1" ht="12.75">
      <c r="A22" s="14"/>
      <c r="B22" s="19">
        <v>60095</v>
      </c>
      <c r="C22" s="2" t="s">
        <v>9</v>
      </c>
      <c r="D22" s="74">
        <v>106854</v>
      </c>
      <c r="E22" s="75">
        <v>6853.13</v>
      </c>
      <c r="F22" s="74">
        <v>0</v>
      </c>
      <c r="G22" s="75">
        <v>0</v>
      </c>
      <c r="H22" s="74">
        <v>0</v>
      </c>
      <c r="I22" s="75">
        <v>0</v>
      </c>
      <c r="J22" s="75">
        <v>0</v>
      </c>
    </row>
    <row r="23" spans="1:10" s="20" customFormat="1" ht="12.75">
      <c r="A23" s="14"/>
      <c r="B23" s="19"/>
      <c r="C23" s="2"/>
      <c r="D23" s="74"/>
      <c r="E23" s="75"/>
      <c r="F23" s="74"/>
      <c r="G23" s="75"/>
      <c r="H23" s="74"/>
      <c r="I23" s="75"/>
      <c r="J23" s="75"/>
    </row>
    <row r="24" spans="1:10" s="42" customFormat="1" ht="12.75">
      <c r="A24" s="39">
        <v>630</v>
      </c>
      <c r="B24" s="40"/>
      <c r="C24" s="41" t="s">
        <v>59</v>
      </c>
      <c r="D24" s="72">
        <f>SUM(D25)</f>
        <v>258500</v>
      </c>
      <c r="E24" s="73">
        <f aca="true" t="shared" si="2" ref="E24:J24">SUM(E25)</f>
        <v>211730.2</v>
      </c>
      <c r="F24" s="72">
        <f t="shared" si="2"/>
        <v>0</v>
      </c>
      <c r="G24" s="73">
        <f t="shared" si="2"/>
        <v>0</v>
      </c>
      <c r="H24" s="72">
        <f t="shared" si="2"/>
        <v>0</v>
      </c>
      <c r="I24" s="73">
        <f t="shared" si="2"/>
        <v>0</v>
      </c>
      <c r="J24" s="73">
        <f t="shared" si="2"/>
        <v>0</v>
      </c>
    </row>
    <row r="25" spans="1:10" s="20" customFormat="1" ht="12.75">
      <c r="A25" s="14"/>
      <c r="B25" s="19">
        <v>63095</v>
      </c>
      <c r="C25" s="2" t="s">
        <v>9</v>
      </c>
      <c r="D25" s="74">
        <v>258500</v>
      </c>
      <c r="E25" s="75">
        <v>211730.2</v>
      </c>
      <c r="F25" s="74">
        <v>0</v>
      </c>
      <c r="G25" s="75">
        <v>0</v>
      </c>
      <c r="H25" s="74">
        <v>0</v>
      </c>
      <c r="I25" s="75">
        <v>0</v>
      </c>
      <c r="J25" s="75">
        <v>0</v>
      </c>
    </row>
    <row r="26" spans="1:10" s="20" customFormat="1" ht="12.75">
      <c r="A26" s="14"/>
      <c r="B26" s="19"/>
      <c r="C26" s="2"/>
      <c r="D26" s="74"/>
      <c r="E26" s="75"/>
      <c r="F26" s="74"/>
      <c r="G26" s="75"/>
      <c r="H26" s="74"/>
      <c r="I26" s="75"/>
      <c r="J26" s="75"/>
    </row>
    <row r="27" spans="1:10" s="42" customFormat="1" ht="12.75">
      <c r="A27" s="39">
        <v>700</v>
      </c>
      <c r="B27" s="40"/>
      <c r="C27" s="41" t="s">
        <v>60</v>
      </c>
      <c r="D27" s="72">
        <f aca="true" t="shared" si="3" ref="D27:J27">SUM(D28:D29)</f>
        <v>2038319</v>
      </c>
      <c r="E27" s="73">
        <f t="shared" si="3"/>
        <v>901750.08</v>
      </c>
      <c r="F27" s="72">
        <f t="shared" si="3"/>
        <v>0</v>
      </c>
      <c r="G27" s="73">
        <f t="shared" si="3"/>
        <v>7716</v>
      </c>
      <c r="H27" s="72">
        <f t="shared" si="3"/>
        <v>0</v>
      </c>
      <c r="I27" s="73">
        <f t="shared" si="3"/>
        <v>0</v>
      </c>
      <c r="J27" s="73">
        <f t="shared" si="3"/>
        <v>804130.68</v>
      </c>
    </row>
    <row r="28" spans="1:10" s="20" customFormat="1" ht="12.75">
      <c r="A28" s="14"/>
      <c r="B28" s="19">
        <v>70005</v>
      </c>
      <c r="C28" s="2" t="s">
        <v>13</v>
      </c>
      <c r="D28" s="74">
        <v>89278</v>
      </c>
      <c r="E28" s="75">
        <v>52574.01</v>
      </c>
      <c r="F28" s="74">
        <v>0</v>
      </c>
      <c r="G28" s="75">
        <v>7716</v>
      </c>
      <c r="H28" s="74">
        <v>0</v>
      </c>
      <c r="I28" s="75">
        <v>0</v>
      </c>
      <c r="J28" s="75">
        <v>0</v>
      </c>
    </row>
    <row r="29" spans="1:10" s="20" customFormat="1" ht="12.75">
      <c r="A29" s="14"/>
      <c r="B29" s="19">
        <v>70095</v>
      </c>
      <c r="C29" s="2" t="s">
        <v>9</v>
      </c>
      <c r="D29" s="74">
        <v>1949041</v>
      </c>
      <c r="E29" s="75">
        <f>1653306.75-J29</f>
        <v>849176.07</v>
      </c>
      <c r="F29" s="74">
        <v>0</v>
      </c>
      <c r="G29" s="75">
        <v>0</v>
      </c>
      <c r="H29" s="74">
        <v>0</v>
      </c>
      <c r="I29" s="75">
        <v>0</v>
      </c>
      <c r="J29" s="75">
        <f>179969.26+624161.42</f>
        <v>804130.68</v>
      </c>
    </row>
    <row r="30" spans="1:10" s="20" customFormat="1" ht="12.75">
      <c r="A30" s="14"/>
      <c r="B30" s="19"/>
      <c r="C30" s="2"/>
      <c r="D30" s="74"/>
      <c r="E30" s="75"/>
      <c r="F30" s="74"/>
      <c r="G30" s="75"/>
      <c r="H30" s="74"/>
      <c r="I30" s="75"/>
      <c r="J30" s="75"/>
    </row>
    <row r="31" spans="1:10" s="42" customFormat="1" ht="12.75">
      <c r="A31" s="39">
        <v>710</v>
      </c>
      <c r="B31" s="40"/>
      <c r="C31" s="41" t="s">
        <v>61</v>
      </c>
      <c r="D31" s="72">
        <f>SUM(D32:D34)</f>
        <v>502800</v>
      </c>
      <c r="E31" s="73">
        <f aca="true" t="shared" si="4" ref="E31:J31">SUM(E32:E34)</f>
        <v>161013.27000000002</v>
      </c>
      <c r="F31" s="72">
        <f t="shared" si="4"/>
        <v>0</v>
      </c>
      <c r="G31" s="73">
        <f t="shared" si="4"/>
        <v>49000</v>
      </c>
      <c r="H31" s="72">
        <f t="shared" si="4"/>
        <v>0</v>
      </c>
      <c r="I31" s="73">
        <f t="shared" si="4"/>
        <v>0</v>
      </c>
      <c r="J31" s="73">
        <f t="shared" si="4"/>
        <v>31000</v>
      </c>
    </row>
    <row r="32" spans="1:10" s="20" customFormat="1" ht="12.75">
      <c r="A32" s="14"/>
      <c r="B32" s="19">
        <v>71004</v>
      </c>
      <c r="C32" s="50" t="s">
        <v>26</v>
      </c>
      <c r="D32" s="74">
        <v>368800</v>
      </c>
      <c r="E32" s="75">
        <v>92583.63</v>
      </c>
      <c r="F32" s="74">
        <v>0</v>
      </c>
      <c r="G32" s="75">
        <v>0</v>
      </c>
      <c r="H32" s="74">
        <v>0</v>
      </c>
      <c r="I32" s="75">
        <v>0</v>
      </c>
      <c r="J32" s="75">
        <v>0</v>
      </c>
    </row>
    <row r="33" spans="1:10" s="20" customFormat="1" ht="12.75">
      <c r="A33" s="14"/>
      <c r="B33" s="19">
        <v>71014</v>
      </c>
      <c r="C33" s="50" t="s">
        <v>12</v>
      </c>
      <c r="D33" s="74">
        <v>50000</v>
      </c>
      <c r="E33" s="75">
        <v>19429.64</v>
      </c>
      <c r="F33" s="74">
        <v>0</v>
      </c>
      <c r="G33" s="75">
        <v>0</v>
      </c>
      <c r="H33" s="74">
        <v>0</v>
      </c>
      <c r="I33" s="75">
        <v>0</v>
      </c>
      <c r="J33" s="75">
        <v>0</v>
      </c>
    </row>
    <row r="34" spans="1:10" s="20" customFormat="1" ht="12.75">
      <c r="A34" s="14"/>
      <c r="B34" s="19">
        <v>71035</v>
      </c>
      <c r="C34" s="2" t="s">
        <v>41</v>
      </c>
      <c r="D34" s="74">
        <v>84000</v>
      </c>
      <c r="E34" s="75">
        <f>80000-J34</f>
        <v>49000</v>
      </c>
      <c r="F34" s="74">
        <v>0</v>
      </c>
      <c r="G34" s="75">
        <v>49000</v>
      </c>
      <c r="H34" s="74">
        <v>0</v>
      </c>
      <c r="I34" s="75">
        <v>0</v>
      </c>
      <c r="J34" s="75">
        <v>31000</v>
      </c>
    </row>
    <row r="35" spans="1:10" s="20" customFormat="1" ht="12.75">
      <c r="A35" s="15"/>
      <c r="B35" s="13"/>
      <c r="C35" s="3"/>
      <c r="D35" s="78"/>
      <c r="E35" s="79"/>
      <c r="F35" s="78"/>
      <c r="G35" s="79"/>
      <c r="H35" s="78"/>
      <c r="I35" s="79"/>
      <c r="J35" s="79"/>
    </row>
    <row r="36" spans="1:10" s="20" customFormat="1" ht="12.75">
      <c r="A36" s="19"/>
      <c r="B36" s="19"/>
      <c r="D36" s="21"/>
      <c r="E36" s="21"/>
      <c r="F36" s="21"/>
      <c r="G36" s="21"/>
      <c r="H36" s="21"/>
      <c r="I36" s="21"/>
      <c r="J36" s="21"/>
    </row>
    <row r="37" spans="1:10" s="20" customFormat="1" ht="12.75">
      <c r="A37" s="13"/>
      <c r="B37" s="13"/>
      <c r="C37" s="1"/>
      <c r="D37" s="5"/>
      <c r="E37" s="21"/>
      <c r="F37" s="21"/>
      <c r="G37" s="21"/>
      <c r="H37" s="21"/>
      <c r="I37" s="21"/>
      <c r="J37" s="21"/>
    </row>
    <row r="38" spans="1:10" ht="12.75">
      <c r="A38" s="14"/>
      <c r="B38" s="14"/>
      <c r="C38" s="2"/>
      <c r="D38" s="22"/>
      <c r="E38" s="28" t="s">
        <v>48</v>
      </c>
      <c r="F38" s="26"/>
      <c r="G38" s="26"/>
      <c r="H38" s="26"/>
      <c r="I38" s="26"/>
      <c r="J38" s="29"/>
    </row>
    <row r="39" spans="1:10" ht="12.75">
      <c r="A39" s="14"/>
      <c r="B39" s="14"/>
      <c r="C39" s="14"/>
      <c r="D39" s="27"/>
      <c r="E39" s="98" t="s">
        <v>0</v>
      </c>
      <c r="F39" s="99"/>
      <c r="G39" s="99"/>
      <c r="H39" s="99"/>
      <c r="I39" s="100"/>
      <c r="J39" s="31"/>
    </row>
    <row r="40" spans="1:10" ht="12.75">
      <c r="A40" s="14"/>
      <c r="B40" s="14"/>
      <c r="C40" s="14" t="s">
        <v>44</v>
      </c>
      <c r="D40" s="27" t="s">
        <v>46</v>
      </c>
      <c r="E40" s="30"/>
      <c r="F40" s="28" t="s">
        <v>48</v>
      </c>
      <c r="G40" s="26"/>
      <c r="H40" s="26"/>
      <c r="I40" s="33"/>
      <c r="J40" s="25" t="s">
        <v>1</v>
      </c>
    </row>
    <row r="41" spans="1:10" ht="12.75">
      <c r="A41" s="14" t="s">
        <v>3</v>
      </c>
      <c r="B41" s="14" t="s">
        <v>4</v>
      </c>
      <c r="C41" s="14" t="s">
        <v>45</v>
      </c>
      <c r="D41" s="25" t="s">
        <v>47</v>
      </c>
      <c r="E41" s="32" t="s">
        <v>49</v>
      </c>
      <c r="F41" s="8" t="s">
        <v>5</v>
      </c>
      <c r="G41" s="6"/>
      <c r="H41" s="34" t="s">
        <v>1</v>
      </c>
      <c r="I41" s="16" t="s">
        <v>7</v>
      </c>
      <c r="J41" s="25" t="s">
        <v>2</v>
      </c>
    </row>
    <row r="42" spans="1:10" ht="12.75">
      <c r="A42" s="14"/>
      <c r="B42" s="14"/>
      <c r="C42" s="14"/>
      <c r="D42" s="25"/>
      <c r="E42" s="6"/>
      <c r="F42" s="8" t="s">
        <v>50</v>
      </c>
      <c r="G42" s="34" t="s">
        <v>6</v>
      </c>
      <c r="H42" s="34" t="s">
        <v>52</v>
      </c>
      <c r="I42" s="16" t="s">
        <v>53</v>
      </c>
      <c r="J42" s="7"/>
    </row>
    <row r="43" spans="1:10" ht="12.75">
      <c r="A43" s="15"/>
      <c r="B43" s="15"/>
      <c r="C43" s="3"/>
      <c r="D43" s="9"/>
      <c r="E43" s="10"/>
      <c r="F43" s="45" t="s">
        <v>51</v>
      </c>
      <c r="G43" s="10"/>
      <c r="H43" s="51" t="s">
        <v>8</v>
      </c>
      <c r="I43" s="52" t="s">
        <v>54</v>
      </c>
      <c r="J43" s="10"/>
    </row>
    <row r="44" spans="1:10" s="24" customFormat="1" ht="12.75">
      <c r="A44" s="62">
        <v>1</v>
      </c>
      <c r="B44" s="63">
        <v>2</v>
      </c>
      <c r="C44" s="62">
        <v>3</v>
      </c>
      <c r="D44" s="64">
        <v>4</v>
      </c>
      <c r="E44" s="65">
        <v>5</v>
      </c>
      <c r="F44" s="64">
        <v>6</v>
      </c>
      <c r="G44" s="65">
        <v>7</v>
      </c>
      <c r="H44" s="64">
        <v>8</v>
      </c>
      <c r="I44" s="65">
        <v>9</v>
      </c>
      <c r="J44" s="65">
        <v>10</v>
      </c>
    </row>
    <row r="45" spans="1:10" s="42" customFormat="1" ht="12.75">
      <c r="A45" s="39">
        <v>750</v>
      </c>
      <c r="B45" s="40"/>
      <c r="C45" s="41" t="s">
        <v>62</v>
      </c>
      <c r="D45" s="72">
        <f>SUM(D46:D50)</f>
        <v>3918075</v>
      </c>
      <c r="E45" s="73">
        <f aca="true" t="shared" si="5" ref="E45:J45">SUM(E46:E50)</f>
        <v>3354741.35</v>
      </c>
      <c r="F45" s="72">
        <f t="shared" si="5"/>
        <v>2121563.46</v>
      </c>
      <c r="G45" s="73">
        <f t="shared" si="5"/>
        <v>0</v>
      </c>
      <c r="H45" s="72">
        <f t="shared" si="5"/>
        <v>0</v>
      </c>
      <c r="I45" s="73">
        <f t="shared" si="5"/>
        <v>0</v>
      </c>
      <c r="J45" s="73">
        <f t="shared" si="5"/>
        <v>258706.44</v>
      </c>
    </row>
    <row r="46" spans="1:10" s="20" customFormat="1" ht="12.75">
      <c r="A46" s="14"/>
      <c r="B46" s="19">
        <v>75011</v>
      </c>
      <c r="C46" s="2" t="s">
        <v>20</v>
      </c>
      <c r="D46" s="74">
        <v>167420.2</v>
      </c>
      <c r="E46" s="75">
        <v>156748.33</v>
      </c>
      <c r="F46" s="74">
        <f>113496.31+9064.2+19578.09+2788.54+3954.55</f>
        <v>148881.69</v>
      </c>
      <c r="G46" s="75">
        <v>0</v>
      </c>
      <c r="H46" s="74">
        <v>0</v>
      </c>
      <c r="I46" s="75">
        <v>0</v>
      </c>
      <c r="J46" s="75">
        <v>0</v>
      </c>
    </row>
    <row r="47" spans="1:10" s="20" customFormat="1" ht="12.75">
      <c r="A47" s="14"/>
      <c r="B47" s="19">
        <v>75022</v>
      </c>
      <c r="C47" s="2" t="s">
        <v>27</v>
      </c>
      <c r="D47" s="74">
        <v>106200</v>
      </c>
      <c r="E47" s="75">
        <v>98483.41</v>
      </c>
      <c r="F47" s="74">
        <v>0</v>
      </c>
      <c r="G47" s="75">
        <v>0</v>
      </c>
      <c r="H47" s="74">
        <v>0</v>
      </c>
      <c r="I47" s="75">
        <v>0</v>
      </c>
      <c r="J47" s="75">
        <v>0</v>
      </c>
    </row>
    <row r="48" spans="1:10" s="20" customFormat="1" ht="12.75">
      <c r="A48" s="14"/>
      <c r="B48" s="19">
        <v>75023</v>
      </c>
      <c r="C48" s="2" t="s">
        <v>28</v>
      </c>
      <c r="D48" s="74">
        <v>3315282.8</v>
      </c>
      <c r="E48" s="75">
        <f>3062969.73-J48</f>
        <v>2804263.29</v>
      </c>
      <c r="F48" s="74">
        <f>1459095.24+122198+255292.2+37967.82+6509.5</f>
        <v>1881062.76</v>
      </c>
      <c r="G48" s="75">
        <v>0</v>
      </c>
      <c r="H48" s="74">
        <v>0</v>
      </c>
      <c r="I48" s="75">
        <v>0</v>
      </c>
      <c r="J48" s="75">
        <f>173469.81+85236.63</f>
        <v>258706.44</v>
      </c>
    </row>
    <row r="49" spans="1:10" s="20" customFormat="1" ht="12.75">
      <c r="A49" s="14"/>
      <c r="B49" s="19">
        <v>75045</v>
      </c>
      <c r="C49" s="2" t="s">
        <v>21</v>
      </c>
      <c r="D49" s="74">
        <v>600</v>
      </c>
      <c r="E49" s="75">
        <v>233.02</v>
      </c>
      <c r="F49" s="74">
        <v>0</v>
      </c>
      <c r="G49" s="75">
        <v>0</v>
      </c>
      <c r="H49" s="74">
        <v>0</v>
      </c>
      <c r="I49" s="75">
        <v>0</v>
      </c>
      <c r="J49" s="75">
        <v>0</v>
      </c>
    </row>
    <row r="50" spans="1:10" s="20" customFormat="1" ht="12.75">
      <c r="A50" s="14"/>
      <c r="B50" s="19">
        <v>75095</v>
      </c>
      <c r="C50" s="2" t="s">
        <v>9</v>
      </c>
      <c r="D50" s="74">
        <v>328572</v>
      </c>
      <c r="E50" s="75">
        <v>295013.3</v>
      </c>
      <c r="F50" s="74">
        <f>85653.45+4768.36+1197.2</f>
        <v>91619.01</v>
      </c>
      <c r="G50" s="75">
        <v>0</v>
      </c>
      <c r="H50" s="74">
        <v>0</v>
      </c>
      <c r="I50" s="75">
        <v>0</v>
      </c>
      <c r="J50" s="75">
        <v>0</v>
      </c>
    </row>
    <row r="51" spans="1:10" s="20" customFormat="1" ht="12.75">
      <c r="A51" s="14"/>
      <c r="B51" s="19"/>
      <c r="C51" s="2"/>
      <c r="D51" s="74"/>
      <c r="E51" s="75"/>
      <c r="F51" s="74"/>
      <c r="G51" s="75"/>
      <c r="H51" s="74"/>
      <c r="I51" s="75"/>
      <c r="J51" s="75"/>
    </row>
    <row r="52" spans="1:10" s="42" customFormat="1" ht="12.75">
      <c r="A52" s="39">
        <v>751</v>
      </c>
      <c r="B52" s="40"/>
      <c r="C52" s="41" t="s">
        <v>63</v>
      </c>
      <c r="D52" s="72"/>
      <c r="E52" s="73"/>
      <c r="F52" s="72"/>
      <c r="G52" s="73"/>
      <c r="H52" s="72"/>
      <c r="I52" s="73"/>
      <c r="J52" s="73"/>
    </row>
    <row r="53" spans="1:10" s="42" customFormat="1" ht="12.75">
      <c r="A53" s="39"/>
      <c r="B53" s="40"/>
      <c r="C53" s="41" t="s">
        <v>64</v>
      </c>
      <c r="D53" s="72"/>
      <c r="E53" s="73"/>
      <c r="F53" s="72"/>
      <c r="G53" s="73"/>
      <c r="H53" s="72"/>
      <c r="I53" s="73"/>
      <c r="J53" s="73"/>
    </row>
    <row r="54" spans="1:10" s="42" customFormat="1" ht="12.75">
      <c r="A54" s="39"/>
      <c r="B54" s="40"/>
      <c r="C54" s="41" t="s">
        <v>65</v>
      </c>
      <c r="D54" s="72">
        <f>SUM(D56:D57)</f>
        <v>15384</v>
      </c>
      <c r="E54" s="73">
        <f aca="true" t="shared" si="6" ref="E54:J54">SUM(E56:E57)</f>
        <v>14579</v>
      </c>
      <c r="F54" s="72">
        <f t="shared" si="6"/>
        <v>3813.84</v>
      </c>
      <c r="G54" s="73">
        <f t="shared" si="6"/>
        <v>0</v>
      </c>
      <c r="H54" s="72">
        <f t="shared" si="6"/>
        <v>0</v>
      </c>
      <c r="I54" s="73">
        <f t="shared" si="6"/>
        <v>0</v>
      </c>
      <c r="J54" s="73">
        <f t="shared" si="6"/>
        <v>0</v>
      </c>
    </row>
    <row r="55" spans="1:10" s="20" customFormat="1" ht="12.75">
      <c r="A55" s="14"/>
      <c r="B55" s="19">
        <v>75101</v>
      </c>
      <c r="C55" s="50" t="s">
        <v>84</v>
      </c>
      <c r="D55" s="74"/>
      <c r="E55" s="75"/>
      <c r="F55" s="74"/>
      <c r="G55" s="75"/>
      <c r="H55" s="74"/>
      <c r="I55" s="75"/>
      <c r="J55" s="75"/>
    </row>
    <row r="56" spans="1:10" s="20" customFormat="1" ht="14.25" customHeight="1">
      <c r="A56" s="14"/>
      <c r="B56" s="19"/>
      <c r="C56" s="50" t="s">
        <v>85</v>
      </c>
      <c r="D56" s="74">
        <v>1104</v>
      </c>
      <c r="E56" s="75">
        <v>1104</v>
      </c>
      <c r="F56" s="74">
        <v>1104</v>
      </c>
      <c r="G56" s="75">
        <v>0</v>
      </c>
      <c r="H56" s="74">
        <v>0</v>
      </c>
      <c r="I56" s="75">
        <v>0</v>
      </c>
      <c r="J56" s="75">
        <v>0</v>
      </c>
    </row>
    <row r="57" spans="1:10" s="20" customFormat="1" ht="14.25" customHeight="1">
      <c r="A57" s="14"/>
      <c r="B57" s="19">
        <v>75109</v>
      </c>
      <c r="C57" s="50" t="s">
        <v>100</v>
      </c>
      <c r="D57" s="74">
        <v>14280</v>
      </c>
      <c r="E57" s="75">
        <v>13475</v>
      </c>
      <c r="F57" s="74">
        <f>389.35+55.49+2265</f>
        <v>2709.84</v>
      </c>
      <c r="G57" s="75">
        <v>0</v>
      </c>
      <c r="H57" s="74">
        <v>0</v>
      </c>
      <c r="I57" s="75">
        <v>0</v>
      </c>
      <c r="J57" s="75">
        <v>0</v>
      </c>
    </row>
    <row r="58" spans="1:10" s="20" customFormat="1" ht="14.25" customHeight="1">
      <c r="A58" s="14"/>
      <c r="B58" s="19"/>
      <c r="C58" s="50"/>
      <c r="D58" s="74"/>
      <c r="E58" s="75"/>
      <c r="F58" s="74"/>
      <c r="G58" s="75"/>
      <c r="H58" s="74"/>
      <c r="I58" s="75"/>
      <c r="J58" s="75"/>
    </row>
    <row r="59" spans="1:10" s="42" customFormat="1" ht="12.75">
      <c r="A59" s="39">
        <v>754</v>
      </c>
      <c r="B59" s="40"/>
      <c r="C59" s="41" t="s">
        <v>66</v>
      </c>
      <c r="D59" s="72"/>
      <c r="E59" s="73"/>
      <c r="F59" s="72"/>
      <c r="G59" s="73"/>
      <c r="H59" s="72"/>
      <c r="I59" s="73"/>
      <c r="J59" s="73"/>
    </row>
    <row r="60" spans="1:10" s="42" customFormat="1" ht="12.75">
      <c r="A60" s="39" t="s">
        <v>67</v>
      </c>
      <c r="B60" s="40"/>
      <c r="C60" s="41" t="s">
        <v>68</v>
      </c>
      <c r="D60" s="72">
        <f>SUM(D61:D66)</f>
        <v>701750</v>
      </c>
      <c r="E60" s="73">
        <f aca="true" t="shared" si="7" ref="E60:J60">SUM(E61:E66)</f>
        <v>422577.62</v>
      </c>
      <c r="F60" s="72">
        <f t="shared" si="7"/>
        <v>289027.35</v>
      </c>
      <c r="G60" s="73">
        <f t="shared" si="7"/>
        <v>0</v>
      </c>
      <c r="H60" s="72">
        <f t="shared" si="7"/>
        <v>0</v>
      </c>
      <c r="I60" s="73">
        <f t="shared" si="7"/>
        <v>0</v>
      </c>
      <c r="J60" s="73">
        <f t="shared" si="7"/>
        <v>204632.6</v>
      </c>
    </row>
    <row r="61" spans="1:10" s="44" customFormat="1" ht="12.75">
      <c r="A61" s="47"/>
      <c r="B61" s="43">
        <v>75405</v>
      </c>
      <c r="C61" s="49" t="s">
        <v>22</v>
      </c>
      <c r="D61" s="76">
        <v>68100</v>
      </c>
      <c r="E61" s="75">
        <f>68100-J61</f>
        <v>38500</v>
      </c>
      <c r="F61" s="76">
        <v>0</v>
      </c>
      <c r="G61" s="77">
        <v>0</v>
      </c>
      <c r="H61" s="76">
        <v>0</v>
      </c>
      <c r="I61" s="77">
        <v>0</v>
      </c>
      <c r="J61" s="75">
        <v>29600</v>
      </c>
    </row>
    <row r="62" spans="1:10" s="44" customFormat="1" ht="12.75">
      <c r="A62" s="47"/>
      <c r="B62" s="43">
        <v>75411</v>
      </c>
      <c r="C62" s="49" t="s">
        <v>101</v>
      </c>
      <c r="D62" s="76">
        <v>25000</v>
      </c>
      <c r="E62" s="75">
        <f>25000-J62</f>
        <v>0</v>
      </c>
      <c r="F62" s="76">
        <v>0</v>
      </c>
      <c r="G62" s="77">
        <v>0</v>
      </c>
      <c r="H62" s="76">
        <v>0</v>
      </c>
      <c r="I62" s="77">
        <v>0</v>
      </c>
      <c r="J62" s="75">
        <v>25000</v>
      </c>
    </row>
    <row r="63" spans="1:10" s="44" customFormat="1" ht="12.75">
      <c r="A63" s="47"/>
      <c r="B63" s="43">
        <v>75412</v>
      </c>
      <c r="C63" s="49" t="s">
        <v>11</v>
      </c>
      <c r="D63" s="76">
        <v>246341</v>
      </c>
      <c r="E63" s="75">
        <f>212632.61-J63</f>
        <v>67272.60999999999</v>
      </c>
      <c r="F63" s="76">
        <f>10104+474.2+1942.9+276.82+720</f>
        <v>13517.92</v>
      </c>
      <c r="G63" s="77">
        <v>0</v>
      </c>
      <c r="H63" s="76">
        <v>0</v>
      </c>
      <c r="I63" s="77">
        <v>0</v>
      </c>
      <c r="J63" s="75">
        <f>140000+5360</f>
        <v>145360</v>
      </c>
    </row>
    <row r="64" spans="1:10" s="44" customFormat="1" ht="12.75">
      <c r="A64" s="47"/>
      <c r="B64" s="43">
        <v>75414</v>
      </c>
      <c r="C64" s="49" t="s">
        <v>29</v>
      </c>
      <c r="D64" s="76">
        <v>12750</v>
      </c>
      <c r="E64" s="75">
        <f>12601.48-J64</f>
        <v>7928.879999999999</v>
      </c>
      <c r="F64" s="76">
        <v>0</v>
      </c>
      <c r="G64" s="77">
        <v>0</v>
      </c>
      <c r="H64" s="76">
        <v>0</v>
      </c>
      <c r="I64" s="77">
        <v>0</v>
      </c>
      <c r="J64" s="75">
        <v>4672.6</v>
      </c>
    </row>
    <row r="65" spans="1:10" s="44" customFormat="1" ht="12.75">
      <c r="A65" s="47"/>
      <c r="B65" s="43">
        <v>75416</v>
      </c>
      <c r="C65" s="49" t="s">
        <v>30</v>
      </c>
      <c r="D65" s="76">
        <v>346559</v>
      </c>
      <c r="E65" s="75">
        <f>308150.67-J65</f>
        <v>308150.67</v>
      </c>
      <c r="F65" s="76">
        <f>215251.98+15862.5+38860.33+5534.62</f>
        <v>275509.43</v>
      </c>
      <c r="G65" s="77">
        <v>0</v>
      </c>
      <c r="H65" s="76">
        <v>0</v>
      </c>
      <c r="I65" s="77">
        <v>0</v>
      </c>
      <c r="J65" s="75">
        <v>0</v>
      </c>
    </row>
    <row r="66" spans="1:10" s="44" customFormat="1" ht="12.75">
      <c r="A66" s="47"/>
      <c r="B66" s="43">
        <v>75495</v>
      </c>
      <c r="C66" s="49" t="s">
        <v>9</v>
      </c>
      <c r="D66" s="76">
        <v>3000</v>
      </c>
      <c r="E66" s="75">
        <v>725.46</v>
      </c>
      <c r="F66" s="76">
        <v>0</v>
      </c>
      <c r="G66" s="77">
        <v>0</v>
      </c>
      <c r="H66" s="76">
        <v>0</v>
      </c>
      <c r="I66" s="77">
        <v>0</v>
      </c>
      <c r="J66" s="75">
        <v>0</v>
      </c>
    </row>
    <row r="67" spans="1:10" s="44" customFormat="1" ht="12.75">
      <c r="A67" s="47"/>
      <c r="B67" s="43"/>
      <c r="C67" s="49"/>
      <c r="D67" s="76"/>
      <c r="E67" s="75"/>
      <c r="F67" s="76"/>
      <c r="G67" s="77"/>
      <c r="H67" s="76"/>
      <c r="I67" s="77"/>
      <c r="J67" s="75"/>
    </row>
    <row r="68" spans="1:10" s="42" customFormat="1" ht="12.75">
      <c r="A68" s="39">
        <v>757</v>
      </c>
      <c r="B68" s="40"/>
      <c r="C68" s="41" t="s">
        <v>69</v>
      </c>
      <c r="D68" s="72">
        <f aca="true" t="shared" si="8" ref="D68:J68">SUM(D69)</f>
        <v>314270</v>
      </c>
      <c r="E68" s="73">
        <f t="shared" si="8"/>
        <v>172357.93</v>
      </c>
      <c r="F68" s="72">
        <f t="shared" si="8"/>
        <v>0</v>
      </c>
      <c r="G68" s="73">
        <f t="shared" si="8"/>
        <v>0</v>
      </c>
      <c r="H68" s="72">
        <f t="shared" si="8"/>
        <v>172357.93</v>
      </c>
      <c r="I68" s="73">
        <f t="shared" si="8"/>
        <v>0</v>
      </c>
      <c r="J68" s="73">
        <f t="shared" si="8"/>
        <v>0</v>
      </c>
    </row>
    <row r="69" spans="1:10" s="44" customFormat="1" ht="12.75">
      <c r="A69" s="47"/>
      <c r="B69" s="43">
        <v>75702</v>
      </c>
      <c r="C69" s="49" t="s">
        <v>70</v>
      </c>
      <c r="D69" s="76">
        <v>314270</v>
      </c>
      <c r="E69" s="75">
        <v>172357.93</v>
      </c>
      <c r="F69" s="76">
        <v>0</v>
      </c>
      <c r="G69" s="77">
        <v>0</v>
      </c>
      <c r="H69" s="76">
        <v>172357.93</v>
      </c>
      <c r="I69" s="77">
        <v>0</v>
      </c>
      <c r="J69" s="75">
        <v>0</v>
      </c>
    </row>
    <row r="70" spans="1:10" s="44" customFormat="1" ht="12.75">
      <c r="A70" s="47"/>
      <c r="B70" s="43"/>
      <c r="C70" s="49"/>
      <c r="D70" s="76"/>
      <c r="E70" s="75"/>
      <c r="F70" s="76"/>
      <c r="G70" s="77"/>
      <c r="H70" s="76"/>
      <c r="I70" s="77"/>
      <c r="J70" s="75"/>
    </row>
    <row r="71" spans="1:10" s="42" customFormat="1" ht="12.75">
      <c r="A71" s="39">
        <v>758</v>
      </c>
      <c r="B71" s="40"/>
      <c r="C71" s="41" t="s">
        <v>71</v>
      </c>
      <c r="D71" s="72">
        <f aca="true" t="shared" si="9" ref="D71:J71">SUM(D72:D72)</f>
        <v>95170</v>
      </c>
      <c r="E71" s="73">
        <f t="shared" si="9"/>
        <v>0</v>
      </c>
      <c r="F71" s="72">
        <f t="shared" si="9"/>
        <v>0</v>
      </c>
      <c r="G71" s="73">
        <f t="shared" si="9"/>
        <v>0</v>
      </c>
      <c r="H71" s="72">
        <f t="shared" si="9"/>
        <v>0</v>
      </c>
      <c r="I71" s="73">
        <f t="shared" si="9"/>
        <v>0</v>
      </c>
      <c r="J71" s="73">
        <f t="shared" si="9"/>
        <v>0</v>
      </c>
    </row>
    <row r="72" spans="1:10" s="44" customFormat="1" ht="12.75">
      <c r="A72" s="66"/>
      <c r="B72" s="53">
        <v>75818</v>
      </c>
      <c r="C72" s="67" t="s">
        <v>23</v>
      </c>
      <c r="D72" s="81">
        <v>95170</v>
      </c>
      <c r="E72" s="79">
        <v>0</v>
      </c>
      <c r="F72" s="81">
        <v>0</v>
      </c>
      <c r="G72" s="82">
        <v>0</v>
      </c>
      <c r="H72" s="81">
        <v>0</v>
      </c>
      <c r="I72" s="82">
        <v>0</v>
      </c>
      <c r="J72" s="79">
        <v>0</v>
      </c>
    </row>
    <row r="73" spans="1:10" s="44" customFormat="1" ht="12.75">
      <c r="A73" s="53"/>
      <c r="B73" s="53"/>
      <c r="C73" s="54"/>
      <c r="D73" s="55"/>
      <c r="E73" s="21"/>
      <c r="F73" s="23"/>
      <c r="G73" s="23"/>
      <c r="H73" s="23"/>
      <c r="I73" s="23"/>
      <c r="J73" s="21"/>
    </row>
    <row r="74" spans="1:10" ht="12.75">
      <c r="A74" s="14"/>
      <c r="B74" s="14"/>
      <c r="C74" s="2"/>
      <c r="D74" s="22"/>
      <c r="E74" s="28" t="s">
        <v>48</v>
      </c>
      <c r="F74" s="26"/>
      <c r="G74" s="26"/>
      <c r="H74" s="26"/>
      <c r="I74" s="26"/>
      <c r="J74" s="29"/>
    </row>
    <row r="75" spans="1:10" ht="12.75">
      <c r="A75" s="14"/>
      <c r="B75" s="14"/>
      <c r="C75" s="14"/>
      <c r="D75" s="27"/>
      <c r="E75" s="98" t="s">
        <v>0</v>
      </c>
      <c r="F75" s="99"/>
      <c r="G75" s="99"/>
      <c r="H75" s="99"/>
      <c r="I75" s="100"/>
      <c r="J75" s="31"/>
    </row>
    <row r="76" spans="1:10" ht="12.75">
      <c r="A76" s="14"/>
      <c r="B76" s="14"/>
      <c r="C76" s="14" t="s">
        <v>44</v>
      </c>
      <c r="D76" s="27" t="s">
        <v>46</v>
      </c>
      <c r="E76" s="30"/>
      <c r="F76" s="28" t="s">
        <v>48</v>
      </c>
      <c r="G76" s="26"/>
      <c r="H76" s="26"/>
      <c r="I76" s="33"/>
      <c r="J76" s="25" t="s">
        <v>1</v>
      </c>
    </row>
    <row r="77" spans="1:10" ht="12.75">
      <c r="A77" s="14" t="s">
        <v>3</v>
      </c>
      <c r="B77" s="14" t="s">
        <v>4</v>
      </c>
      <c r="C77" s="14" t="s">
        <v>45</v>
      </c>
      <c r="D77" s="25" t="s">
        <v>47</v>
      </c>
      <c r="E77" s="32" t="s">
        <v>49</v>
      </c>
      <c r="F77" s="8" t="s">
        <v>5</v>
      </c>
      <c r="G77" s="6"/>
      <c r="H77" s="34" t="s">
        <v>1</v>
      </c>
      <c r="I77" s="16" t="s">
        <v>7</v>
      </c>
      <c r="J77" s="25" t="s">
        <v>2</v>
      </c>
    </row>
    <row r="78" spans="1:10" ht="12.75">
      <c r="A78" s="14"/>
      <c r="B78" s="14"/>
      <c r="C78" s="14"/>
      <c r="D78" s="25"/>
      <c r="E78" s="6"/>
      <c r="F78" s="8" t="s">
        <v>50</v>
      </c>
      <c r="G78" s="34" t="s">
        <v>6</v>
      </c>
      <c r="H78" s="34" t="s">
        <v>52</v>
      </c>
      <c r="I78" s="16" t="s">
        <v>53</v>
      </c>
      <c r="J78" s="7"/>
    </row>
    <row r="79" spans="1:10" ht="12.75">
      <c r="A79" s="15"/>
      <c r="B79" s="15"/>
      <c r="C79" s="3"/>
      <c r="D79" s="9"/>
      <c r="E79" s="10"/>
      <c r="F79" s="45" t="s">
        <v>51</v>
      </c>
      <c r="G79" s="10"/>
      <c r="H79" s="35" t="s">
        <v>8</v>
      </c>
      <c r="I79" s="17" t="s">
        <v>54</v>
      </c>
      <c r="J79" s="11"/>
    </row>
    <row r="80" spans="1:10" s="24" customFormat="1" ht="12.75">
      <c r="A80" s="62">
        <v>1</v>
      </c>
      <c r="B80" s="63">
        <v>2</v>
      </c>
      <c r="C80" s="62">
        <v>3</v>
      </c>
      <c r="D80" s="64">
        <v>4</v>
      </c>
      <c r="E80" s="65">
        <v>5</v>
      </c>
      <c r="F80" s="64">
        <v>6</v>
      </c>
      <c r="G80" s="65">
        <v>7</v>
      </c>
      <c r="H80" s="64">
        <v>8</v>
      </c>
      <c r="I80" s="65">
        <v>9</v>
      </c>
      <c r="J80" s="65">
        <v>10</v>
      </c>
    </row>
    <row r="81" spans="1:10" s="42" customFormat="1" ht="12.75">
      <c r="A81" s="46">
        <v>801</v>
      </c>
      <c r="B81" s="40"/>
      <c r="C81" s="48" t="s">
        <v>72</v>
      </c>
      <c r="D81" s="72">
        <f>SUM(D82:D88)</f>
        <v>7501755.51</v>
      </c>
      <c r="E81" s="83">
        <f aca="true" t="shared" si="10" ref="E81:J81">SUM(E82:E88)</f>
        <v>6041812.16</v>
      </c>
      <c r="F81" s="72">
        <f t="shared" si="10"/>
        <v>4435682.140000001</v>
      </c>
      <c r="G81" s="83">
        <f t="shared" si="10"/>
        <v>15300</v>
      </c>
      <c r="H81" s="72">
        <f t="shared" si="10"/>
        <v>0</v>
      </c>
      <c r="I81" s="83">
        <f t="shared" si="10"/>
        <v>0</v>
      </c>
      <c r="J81" s="83">
        <f t="shared" si="10"/>
        <v>1066287.71</v>
      </c>
    </row>
    <row r="82" spans="1:10" s="20" customFormat="1" ht="12.75">
      <c r="A82" s="14"/>
      <c r="B82" s="19">
        <v>80101</v>
      </c>
      <c r="C82" s="2" t="s">
        <v>14</v>
      </c>
      <c r="D82" s="74">
        <v>3194705.51</v>
      </c>
      <c r="E82" s="75">
        <f>2964671.34-J82</f>
        <v>2775836.01</v>
      </c>
      <c r="F82" s="74">
        <f>1607057.58+131745.02+303616.43+41930.36+26443</f>
        <v>2110792.39</v>
      </c>
      <c r="G82" s="75">
        <v>0</v>
      </c>
      <c r="H82" s="74">
        <v>0</v>
      </c>
      <c r="I82" s="75">
        <v>0</v>
      </c>
      <c r="J82" s="75">
        <f>182791.33+6044</f>
        <v>188835.33</v>
      </c>
    </row>
    <row r="83" spans="1:10" s="20" customFormat="1" ht="12.75">
      <c r="A83" s="14"/>
      <c r="B83" s="19">
        <v>80103</v>
      </c>
      <c r="C83" s="50" t="s">
        <v>93</v>
      </c>
      <c r="D83" s="74">
        <v>36590</v>
      </c>
      <c r="E83" s="75">
        <v>34810.4</v>
      </c>
      <c r="F83" s="74">
        <f>22957.39+1864.74+4759.01+666.46</f>
        <v>30247.6</v>
      </c>
      <c r="G83" s="75">
        <v>0</v>
      </c>
      <c r="H83" s="74">
        <v>0</v>
      </c>
      <c r="I83" s="75">
        <v>0</v>
      </c>
      <c r="J83" s="75">
        <v>0</v>
      </c>
    </row>
    <row r="84" spans="1:10" s="20" customFormat="1" ht="12.75">
      <c r="A84" s="14"/>
      <c r="B84" s="19">
        <v>80104</v>
      </c>
      <c r="C84" s="2" t="s">
        <v>42</v>
      </c>
      <c r="D84" s="74">
        <v>1290999</v>
      </c>
      <c r="E84" s="75">
        <f>1209608.9-J84</f>
        <v>1188680.9</v>
      </c>
      <c r="F84" s="74">
        <f>647566.31+46759.86+115041.24+16298.46</f>
        <v>825665.87</v>
      </c>
      <c r="G84" s="75">
        <v>0</v>
      </c>
      <c r="H84" s="74">
        <v>0</v>
      </c>
      <c r="I84" s="75">
        <v>0</v>
      </c>
      <c r="J84" s="75">
        <f>7930+12998</f>
        <v>20928</v>
      </c>
    </row>
    <row r="85" spans="1:10" s="20" customFormat="1" ht="12.75">
      <c r="A85" s="14"/>
      <c r="B85" s="19">
        <v>80110</v>
      </c>
      <c r="C85" s="2" t="s">
        <v>15</v>
      </c>
      <c r="D85" s="74">
        <v>2029056</v>
      </c>
      <c r="E85" s="75">
        <f>1977401.49-J85</f>
        <v>1895661.52</v>
      </c>
      <c r="F85" s="74">
        <f>1144406.9+84254.44+205796.66+28323.91+4494.37</f>
        <v>1467276.2799999998</v>
      </c>
      <c r="G85" s="75">
        <v>0</v>
      </c>
      <c r="H85" s="74">
        <v>0</v>
      </c>
      <c r="I85" s="75">
        <v>0</v>
      </c>
      <c r="J85" s="75">
        <f>76594.25+5145.72</f>
        <v>81739.97</v>
      </c>
    </row>
    <row r="86" spans="1:10" s="20" customFormat="1" ht="12.75">
      <c r="A86" s="14"/>
      <c r="B86" s="19">
        <v>80113</v>
      </c>
      <c r="C86" s="2" t="s">
        <v>16</v>
      </c>
      <c r="D86" s="74">
        <v>94110</v>
      </c>
      <c r="E86" s="75">
        <v>84850</v>
      </c>
      <c r="F86" s="74">
        <v>0</v>
      </c>
      <c r="G86" s="75">
        <v>15300</v>
      </c>
      <c r="H86" s="74">
        <v>0</v>
      </c>
      <c r="I86" s="75">
        <v>0</v>
      </c>
      <c r="J86" s="75">
        <v>0</v>
      </c>
    </row>
    <row r="87" spans="1:10" s="20" customFormat="1" ht="12.75">
      <c r="A87" s="14"/>
      <c r="B87" s="19">
        <v>80146</v>
      </c>
      <c r="C87" s="50" t="s">
        <v>43</v>
      </c>
      <c r="D87" s="74">
        <v>18746</v>
      </c>
      <c r="E87" s="75">
        <v>11736.1</v>
      </c>
      <c r="F87" s="74">
        <v>0</v>
      </c>
      <c r="G87" s="75">
        <v>0</v>
      </c>
      <c r="H87" s="74">
        <v>0</v>
      </c>
      <c r="I87" s="75">
        <v>0</v>
      </c>
      <c r="J87" s="75">
        <v>0</v>
      </c>
    </row>
    <row r="88" spans="1:10" s="20" customFormat="1" ht="12.75">
      <c r="A88" s="14"/>
      <c r="B88" s="19">
        <v>80195</v>
      </c>
      <c r="C88" s="2" t="s">
        <v>9</v>
      </c>
      <c r="D88" s="74">
        <v>837549</v>
      </c>
      <c r="E88" s="75">
        <f>825021.64-J88</f>
        <v>50237.22999999998</v>
      </c>
      <c r="F88" s="74">
        <v>1700</v>
      </c>
      <c r="G88" s="75">
        <v>0</v>
      </c>
      <c r="H88" s="74">
        <v>0</v>
      </c>
      <c r="I88" s="75">
        <v>0</v>
      </c>
      <c r="J88" s="75">
        <v>774784.41</v>
      </c>
    </row>
    <row r="89" spans="1:10" s="20" customFormat="1" ht="12.75">
      <c r="A89" s="14"/>
      <c r="B89" s="19"/>
      <c r="C89" s="2"/>
      <c r="D89" s="74"/>
      <c r="E89" s="75"/>
      <c r="F89" s="74"/>
      <c r="G89" s="75"/>
      <c r="H89" s="74"/>
      <c r="I89" s="75"/>
      <c r="J89" s="75"/>
    </row>
    <row r="90" spans="1:10" s="42" customFormat="1" ht="12.75">
      <c r="A90" s="39">
        <v>851</v>
      </c>
      <c r="B90" s="40"/>
      <c r="C90" s="56" t="s">
        <v>73</v>
      </c>
      <c r="D90" s="72">
        <f>SUM(D91:D92)</f>
        <v>357690</v>
      </c>
      <c r="E90" s="73">
        <f aca="true" t="shared" si="11" ref="E90:J90">SUM(E91:E92)</f>
        <v>333520.29</v>
      </c>
      <c r="F90" s="72">
        <f t="shared" si="11"/>
        <v>56134.39000000001</v>
      </c>
      <c r="G90" s="73">
        <f t="shared" si="11"/>
        <v>98000</v>
      </c>
      <c r="H90" s="72">
        <f t="shared" si="11"/>
        <v>0</v>
      </c>
      <c r="I90" s="73">
        <f t="shared" si="11"/>
        <v>0</v>
      </c>
      <c r="J90" s="73">
        <f t="shared" si="11"/>
        <v>23014.14</v>
      </c>
    </row>
    <row r="91" spans="1:10" s="96" customFormat="1" ht="12.75">
      <c r="A91" s="91"/>
      <c r="B91" s="92">
        <v>85153</v>
      </c>
      <c r="C91" s="93" t="s">
        <v>96</v>
      </c>
      <c r="D91" s="94">
        <v>15000</v>
      </c>
      <c r="E91" s="95">
        <v>14632.3</v>
      </c>
      <c r="F91" s="94">
        <v>0</v>
      </c>
      <c r="G91" s="95">
        <v>0</v>
      </c>
      <c r="H91" s="94">
        <v>0</v>
      </c>
      <c r="I91" s="95">
        <v>0</v>
      </c>
      <c r="J91" s="95">
        <v>0</v>
      </c>
    </row>
    <row r="92" spans="1:10" s="20" customFormat="1" ht="12.75">
      <c r="A92" s="14"/>
      <c r="B92" s="19">
        <v>85154</v>
      </c>
      <c r="C92" s="2" t="s">
        <v>18</v>
      </c>
      <c r="D92" s="74">
        <v>342690</v>
      </c>
      <c r="E92" s="75">
        <f>341902.13-J92</f>
        <v>318887.99</v>
      </c>
      <c r="F92" s="74">
        <f>211.38+31.85+55891.16</f>
        <v>56134.39000000001</v>
      </c>
      <c r="G92" s="75">
        <v>98000</v>
      </c>
      <c r="H92" s="74">
        <v>0</v>
      </c>
      <c r="I92" s="75">
        <v>0</v>
      </c>
      <c r="J92" s="75">
        <f>13156.54+9857.6</f>
        <v>23014.14</v>
      </c>
    </row>
    <row r="93" spans="1:10" s="20" customFormat="1" ht="12.75">
      <c r="A93" s="14"/>
      <c r="B93" s="19"/>
      <c r="C93" s="2"/>
      <c r="D93" s="74"/>
      <c r="E93" s="75"/>
      <c r="F93" s="74"/>
      <c r="G93" s="75"/>
      <c r="H93" s="74"/>
      <c r="I93" s="75"/>
      <c r="J93" s="75"/>
    </row>
    <row r="94" spans="1:10" s="42" customFormat="1" ht="12.75">
      <c r="A94" s="39">
        <v>852</v>
      </c>
      <c r="B94" s="40"/>
      <c r="C94" s="41" t="s">
        <v>82</v>
      </c>
      <c r="D94" s="72">
        <f>SUM(D95:D101)</f>
        <v>2770877</v>
      </c>
      <c r="E94" s="80">
        <f aca="true" t="shared" si="12" ref="E94:J94">SUM(E95:E101)</f>
        <v>2593118.97</v>
      </c>
      <c r="F94" s="73">
        <f t="shared" si="12"/>
        <v>671647.98</v>
      </c>
      <c r="G94" s="80">
        <f t="shared" si="12"/>
        <v>0</v>
      </c>
      <c r="H94" s="80">
        <f t="shared" si="12"/>
        <v>0</v>
      </c>
      <c r="I94" s="80">
        <f t="shared" si="12"/>
        <v>0</v>
      </c>
      <c r="J94" s="73">
        <f t="shared" si="12"/>
        <v>3013.4</v>
      </c>
    </row>
    <row r="95" spans="1:10" s="44" customFormat="1" ht="12.75">
      <c r="A95" s="47"/>
      <c r="B95" s="43">
        <v>85212</v>
      </c>
      <c r="C95" s="49" t="s">
        <v>95</v>
      </c>
      <c r="D95" s="76">
        <v>1118836</v>
      </c>
      <c r="E95" s="77">
        <v>1042355.56</v>
      </c>
      <c r="F95" s="76">
        <f>36406.78+2621.9+12905.98+915.25</f>
        <v>52849.91</v>
      </c>
      <c r="G95" s="77">
        <v>0</v>
      </c>
      <c r="H95" s="76">
        <v>0</v>
      </c>
      <c r="I95" s="77">
        <v>0</v>
      </c>
      <c r="J95" s="77">
        <v>0</v>
      </c>
    </row>
    <row r="96" spans="1:10" s="20" customFormat="1" ht="12.75">
      <c r="A96" s="14"/>
      <c r="B96" s="19">
        <v>85213</v>
      </c>
      <c r="C96" s="2" t="s">
        <v>74</v>
      </c>
      <c r="D96" s="76">
        <v>12000</v>
      </c>
      <c r="E96" s="75">
        <v>10741.24</v>
      </c>
      <c r="F96" s="74">
        <v>0</v>
      </c>
      <c r="G96" s="75">
        <v>0</v>
      </c>
      <c r="H96" s="74">
        <v>0</v>
      </c>
      <c r="I96" s="84">
        <v>0</v>
      </c>
      <c r="J96" s="75">
        <v>0</v>
      </c>
    </row>
    <row r="97" spans="1:10" s="20" customFormat="1" ht="12.75">
      <c r="A97" s="14"/>
      <c r="B97" s="19">
        <v>85214</v>
      </c>
      <c r="C97" s="50" t="s">
        <v>31</v>
      </c>
      <c r="D97" s="74">
        <v>410415</v>
      </c>
      <c r="E97" s="75">
        <v>400324.94</v>
      </c>
      <c r="F97" s="74">
        <v>1267.29</v>
      </c>
      <c r="G97" s="75">
        <v>0</v>
      </c>
      <c r="H97" s="74">
        <v>0</v>
      </c>
      <c r="I97" s="75">
        <v>0</v>
      </c>
      <c r="J97" s="75">
        <v>0</v>
      </c>
    </row>
    <row r="98" spans="1:10" s="20" customFormat="1" ht="12.75">
      <c r="A98" s="14"/>
      <c r="B98" s="19">
        <v>85215</v>
      </c>
      <c r="C98" s="2" t="s">
        <v>19</v>
      </c>
      <c r="D98" s="74">
        <v>204200</v>
      </c>
      <c r="E98" s="75">
        <v>152967.27</v>
      </c>
      <c r="F98" s="74">
        <v>0</v>
      </c>
      <c r="G98" s="75">
        <v>0</v>
      </c>
      <c r="H98" s="74">
        <v>0</v>
      </c>
      <c r="I98" s="75">
        <v>0</v>
      </c>
      <c r="J98" s="75">
        <v>0</v>
      </c>
    </row>
    <row r="99" spans="1:10" s="20" customFormat="1" ht="12.75">
      <c r="A99" s="14"/>
      <c r="B99" s="19">
        <v>85219</v>
      </c>
      <c r="C99" s="2" t="s">
        <v>32</v>
      </c>
      <c r="D99" s="74">
        <v>548466</v>
      </c>
      <c r="E99" s="75">
        <f>530921.26-J99</f>
        <v>527907.86</v>
      </c>
      <c r="F99" s="74">
        <f>314622.99+19405.1+59016.01+8028.92+6830</f>
        <v>407903.01999999996</v>
      </c>
      <c r="G99" s="75">
        <v>0</v>
      </c>
      <c r="H99" s="74">
        <v>0</v>
      </c>
      <c r="I99" s="75">
        <v>0</v>
      </c>
      <c r="J99" s="75">
        <v>3013.4</v>
      </c>
    </row>
    <row r="100" spans="1:10" s="20" customFormat="1" ht="12.75">
      <c r="A100" s="14"/>
      <c r="B100" s="19">
        <v>85228</v>
      </c>
      <c r="C100" s="2" t="s">
        <v>33</v>
      </c>
      <c r="D100" s="74">
        <v>231760</v>
      </c>
      <c r="E100" s="75">
        <v>217701.68</v>
      </c>
      <c r="F100" s="74">
        <f>163120.15+11619.5+30714.21+4173.9</f>
        <v>209627.75999999998</v>
      </c>
      <c r="G100" s="75">
        <v>0</v>
      </c>
      <c r="H100" s="74">
        <v>0</v>
      </c>
      <c r="I100" s="75">
        <v>0</v>
      </c>
      <c r="J100" s="75">
        <v>0</v>
      </c>
    </row>
    <row r="101" spans="1:10" s="20" customFormat="1" ht="12.75">
      <c r="A101" s="14"/>
      <c r="B101" s="19">
        <v>85295</v>
      </c>
      <c r="C101" s="2" t="s">
        <v>9</v>
      </c>
      <c r="D101" s="74">
        <v>245200</v>
      </c>
      <c r="E101" s="75">
        <v>241120.42</v>
      </c>
      <c r="F101" s="74">
        <v>0</v>
      </c>
      <c r="G101" s="75">
        <v>0</v>
      </c>
      <c r="H101" s="74">
        <v>0</v>
      </c>
      <c r="I101" s="75">
        <v>0</v>
      </c>
      <c r="J101" s="75">
        <v>0</v>
      </c>
    </row>
    <row r="102" spans="1:10" s="42" customFormat="1" ht="12.75">
      <c r="A102" s="39">
        <v>854</v>
      </c>
      <c r="B102" s="40"/>
      <c r="C102" s="41" t="s">
        <v>75</v>
      </c>
      <c r="D102" s="73">
        <f>SUM(D103:D107)</f>
        <v>358919</v>
      </c>
      <c r="E102" s="85">
        <f aca="true" t="shared" si="13" ref="E102:J102">SUM(E103:E107)</f>
        <v>234325.85</v>
      </c>
      <c r="F102" s="73">
        <f t="shared" si="13"/>
        <v>117815.41</v>
      </c>
      <c r="G102" s="73">
        <f t="shared" si="13"/>
        <v>0</v>
      </c>
      <c r="H102" s="73">
        <f t="shared" si="13"/>
        <v>0</v>
      </c>
      <c r="I102" s="73">
        <f t="shared" si="13"/>
        <v>0</v>
      </c>
      <c r="J102" s="73">
        <f t="shared" si="13"/>
        <v>0</v>
      </c>
    </row>
    <row r="103" spans="1:10" s="44" customFormat="1" ht="12.75">
      <c r="A103" s="47"/>
      <c r="B103" s="43">
        <v>85401</v>
      </c>
      <c r="C103" s="49" t="s">
        <v>34</v>
      </c>
      <c r="D103" s="76">
        <v>128178</v>
      </c>
      <c r="E103" s="75">
        <v>113630.49</v>
      </c>
      <c r="F103" s="76">
        <f>85161.8+5308.78+15113.25+2126.66</f>
        <v>107710.49</v>
      </c>
      <c r="G103" s="77">
        <v>0</v>
      </c>
      <c r="H103" s="76">
        <v>0</v>
      </c>
      <c r="I103" s="77">
        <v>0</v>
      </c>
      <c r="J103" s="75">
        <v>0</v>
      </c>
    </row>
    <row r="104" spans="1:10" s="44" customFormat="1" ht="12.75">
      <c r="A104" s="47"/>
      <c r="B104" s="43">
        <v>85412</v>
      </c>
      <c r="C104" s="71" t="s">
        <v>89</v>
      </c>
      <c r="D104" s="86">
        <v>54928</v>
      </c>
      <c r="E104" s="75">
        <v>53795.36</v>
      </c>
      <c r="F104" s="76">
        <f>4591+801.46+112.46+4600</f>
        <v>10104.92</v>
      </c>
      <c r="G104" s="77">
        <v>0</v>
      </c>
      <c r="H104" s="76">
        <v>0</v>
      </c>
      <c r="I104" s="77">
        <v>0</v>
      </c>
      <c r="J104" s="75">
        <v>0</v>
      </c>
    </row>
    <row r="105" spans="1:10" s="44" customFormat="1" ht="12.75">
      <c r="A105" s="47"/>
      <c r="B105" s="43">
        <v>85415</v>
      </c>
      <c r="C105" s="71" t="s">
        <v>94</v>
      </c>
      <c r="D105" s="86">
        <v>172173</v>
      </c>
      <c r="E105" s="75">
        <v>63494.4</v>
      </c>
      <c r="F105" s="76">
        <v>0</v>
      </c>
      <c r="G105" s="77">
        <v>0</v>
      </c>
      <c r="H105" s="76">
        <v>0</v>
      </c>
      <c r="I105" s="86">
        <v>0</v>
      </c>
      <c r="J105" s="75">
        <v>0</v>
      </c>
    </row>
    <row r="106" spans="1:10" s="20" customFormat="1" ht="12.75">
      <c r="A106" s="69"/>
      <c r="B106" s="69">
        <v>85446</v>
      </c>
      <c r="C106" s="70" t="s">
        <v>43</v>
      </c>
      <c r="D106" s="87">
        <v>1980</v>
      </c>
      <c r="E106" s="87">
        <v>1745.6</v>
      </c>
      <c r="F106" s="87">
        <v>0</v>
      </c>
      <c r="G106" s="87">
        <v>0</v>
      </c>
      <c r="H106" s="87">
        <v>0</v>
      </c>
      <c r="I106" s="87">
        <v>0</v>
      </c>
      <c r="J106" s="75">
        <v>0</v>
      </c>
    </row>
    <row r="107" spans="1:10" s="20" customFormat="1" ht="12.75">
      <c r="A107" s="15"/>
      <c r="B107" s="13">
        <v>85495</v>
      </c>
      <c r="C107" s="68" t="s">
        <v>9</v>
      </c>
      <c r="D107" s="78">
        <v>1660</v>
      </c>
      <c r="E107" s="79">
        <v>1660</v>
      </c>
      <c r="F107" s="78">
        <v>0</v>
      </c>
      <c r="G107" s="79">
        <v>0</v>
      </c>
      <c r="H107" s="78">
        <v>0</v>
      </c>
      <c r="I107" s="79">
        <v>0</v>
      </c>
      <c r="J107" s="79">
        <v>0</v>
      </c>
    </row>
    <row r="108" spans="1:10" s="20" customFormat="1" ht="12.75">
      <c r="A108" s="19"/>
      <c r="B108" s="19"/>
      <c r="D108" s="21"/>
      <c r="E108" s="21"/>
      <c r="F108" s="21"/>
      <c r="G108" s="21"/>
      <c r="H108" s="21"/>
      <c r="I108" s="21"/>
      <c r="J108" s="21"/>
    </row>
    <row r="109" spans="1:10" s="20" customFormat="1" ht="12.75">
      <c r="A109" s="19"/>
      <c r="B109" s="19"/>
      <c r="D109" s="21"/>
      <c r="E109" s="21"/>
      <c r="F109" s="21"/>
      <c r="G109" s="21"/>
      <c r="H109" s="21"/>
      <c r="I109" s="21"/>
      <c r="J109" s="21"/>
    </row>
    <row r="110" spans="1:10" s="20" customFormat="1" ht="12.75">
      <c r="A110" s="19"/>
      <c r="B110" s="19"/>
      <c r="D110" s="21"/>
      <c r="E110" s="21"/>
      <c r="F110" s="21"/>
      <c r="G110" s="21"/>
      <c r="H110" s="21"/>
      <c r="I110" s="21"/>
      <c r="J110" s="21"/>
    </row>
    <row r="111" spans="1:10" s="20" customFormat="1" ht="12.75">
      <c r="A111" s="19"/>
      <c r="B111" s="19"/>
      <c r="D111" s="21"/>
      <c r="E111" s="21"/>
      <c r="F111" s="21"/>
      <c r="G111" s="21"/>
      <c r="H111" s="21"/>
      <c r="I111" s="21"/>
      <c r="J111" s="21"/>
    </row>
    <row r="112" spans="1:10" s="20" customFormat="1" ht="12.75">
      <c r="A112" s="13"/>
      <c r="B112" s="13"/>
      <c r="C112" s="1"/>
      <c r="D112" s="5"/>
      <c r="E112" s="21"/>
      <c r="F112" s="21"/>
      <c r="G112" s="21"/>
      <c r="H112" s="21"/>
      <c r="I112" s="21"/>
      <c r="J112" s="21"/>
    </row>
    <row r="113" spans="1:10" ht="12.75">
      <c r="A113" s="14"/>
      <c r="B113" s="14"/>
      <c r="C113" s="2"/>
      <c r="D113" s="22"/>
      <c r="E113" s="28" t="s">
        <v>48</v>
      </c>
      <c r="F113" s="26"/>
      <c r="G113" s="26"/>
      <c r="H113" s="26"/>
      <c r="I113" s="26"/>
      <c r="J113" s="29"/>
    </row>
    <row r="114" spans="1:10" ht="12.75">
      <c r="A114" s="14"/>
      <c r="B114" s="14"/>
      <c r="C114" s="14"/>
      <c r="D114" s="27"/>
      <c r="E114" s="98" t="s">
        <v>0</v>
      </c>
      <c r="F114" s="99"/>
      <c r="G114" s="99"/>
      <c r="H114" s="99"/>
      <c r="I114" s="100"/>
      <c r="J114" s="31"/>
    </row>
    <row r="115" spans="1:10" ht="12.75">
      <c r="A115" s="14"/>
      <c r="B115" s="14"/>
      <c r="C115" s="14" t="s">
        <v>44</v>
      </c>
      <c r="D115" s="27" t="s">
        <v>46</v>
      </c>
      <c r="E115" s="30"/>
      <c r="F115" s="28" t="s">
        <v>48</v>
      </c>
      <c r="G115" s="26"/>
      <c r="H115" s="26"/>
      <c r="I115" s="33"/>
      <c r="J115" s="25" t="s">
        <v>1</v>
      </c>
    </row>
    <row r="116" spans="1:10" ht="12.75">
      <c r="A116" s="14" t="s">
        <v>3</v>
      </c>
      <c r="B116" s="14" t="s">
        <v>4</v>
      </c>
      <c r="C116" s="14" t="s">
        <v>45</v>
      </c>
      <c r="D116" s="25" t="s">
        <v>47</v>
      </c>
      <c r="E116" s="32" t="s">
        <v>49</v>
      </c>
      <c r="F116" s="8" t="s">
        <v>5</v>
      </c>
      <c r="G116" s="6"/>
      <c r="H116" s="34" t="s">
        <v>1</v>
      </c>
      <c r="I116" s="16" t="s">
        <v>7</v>
      </c>
      <c r="J116" s="25" t="s">
        <v>2</v>
      </c>
    </row>
    <row r="117" spans="1:10" ht="12.75">
      <c r="A117" s="14"/>
      <c r="B117" s="14"/>
      <c r="C117" s="14"/>
      <c r="D117" s="25"/>
      <c r="E117" s="6"/>
      <c r="F117" s="8" t="s">
        <v>50</v>
      </c>
      <c r="G117" s="34" t="s">
        <v>6</v>
      </c>
      <c r="H117" s="34" t="s">
        <v>52</v>
      </c>
      <c r="I117" s="16" t="s">
        <v>53</v>
      </c>
      <c r="J117" s="7"/>
    </row>
    <row r="118" spans="1:10" ht="12.75">
      <c r="A118" s="15"/>
      <c r="B118" s="15"/>
      <c r="C118" s="3"/>
      <c r="D118" s="9"/>
      <c r="E118" s="10"/>
      <c r="F118" s="45" t="s">
        <v>51</v>
      </c>
      <c r="G118" s="10"/>
      <c r="H118" s="35" t="s">
        <v>8</v>
      </c>
      <c r="I118" s="17" t="s">
        <v>54</v>
      </c>
      <c r="J118" s="11"/>
    </row>
    <row r="119" spans="1:10" s="24" customFormat="1" ht="12.75">
      <c r="A119" s="62">
        <v>1</v>
      </c>
      <c r="B119" s="63">
        <v>2</v>
      </c>
      <c r="C119" s="62">
        <v>3</v>
      </c>
      <c r="D119" s="64">
        <v>4</v>
      </c>
      <c r="E119" s="65">
        <v>5</v>
      </c>
      <c r="F119" s="64">
        <v>6</v>
      </c>
      <c r="G119" s="65">
        <v>7</v>
      </c>
      <c r="H119" s="64">
        <v>8</v>
      </c>
      <c r="I119" s="65">
        <v>9</v>
      </c>
      <c r="J119" s="65">
        <v>10</v>
      </c>
    </row>
    <row r="120" spans="1:10" s="42" customFormat="1" ht="12.75">
      <c r="A120" s="46">
        <v>900</v>
      </c>
      <c r="B120" s="40"/>
      <c r="C120" s="48" t="s">
        <v>76</v>
      </c>
      <c r="D120" s="72"/>
      <c r="E120" s="83"/>
      <c r="F120" s="72"/>
      <c r="G120" s="83"/>
      <c r="H120" s="72"/>
      <c r="I120" s="83"/>
      <c r="J120" s="83"/>
    </row>
    <row r="121" spans="1:10" s="42" customFormat="1" ht="12.75">
      <c r="A121" s="39"/>
      <c r="B121" s="40"/>
      <c r="C121" s="41" t="s">
        <v>77</v>
      </c>
      <c r="D121" s="72">
        <f>SUM(D122:D126)</f>
        <v>4266661</v>
      </c>
      <c r="E121" s="73">
        <f aca="true" t="shared" si="14" ref="E121:J121">SUM(E122:E126)</f>
        <v>1481182.8</v>
      </c>
      <c r="F121" s="72">
        <f t="shared" si="14"/>
        <v>0</v>
      </c>
      <c r="G121" s="73">
        <f t="shared" si="14"/>
        <v>140822</v>
      </c>
      <c r="H121" s="72">
        <f t="shared" si="14"/>
        <v>0</v>
      </c>
      <c r="I121" s="73">
        <f t="shared" si="14"/>
        <v>0</v>
      </c>
      <c r="J121" s="73">
        <f t="shared" si="14"/>
        <v>2174859.76</v>
      </c>
    </row>
    <row r="122" spans="1:10" s="20" customFormat="1" ht="12.75">
      <c r="A122" s="14"/>
      <c r="B122" s="19">
        <v>90003</v>
      </c>
      <c r="C122" s="2" t="s">
        <v>35</v>
      </c>
      <c r="D122" s="74">
        <v>847963</v>
      </c>
      <c r="E122" s="75">
        <v>847962.18</v>
      </c>
      <c r="F122" s="74">
        <v>0</v>
      </c>
      <c r="G122" s="75">
        <v>0</v>
      </c>
      <c r="H122" s="74">
        <v>0</v>
      </c>
      <c r="I122" s="75">
        <v>0</v>
      </c>
      <c r="J122" s="75">
        <v>0</v>
      </c>
    </row>
    <row r="123" spans="1:10" s="20" customFormat="1" ht="12.75">
      <c r="A123" s="14"/>
      <c r="B123" s="19">
        <v>90004</v>
      </c>
      <c r="C123" s="50" t="s">
        <v>36</v>
      </c>
      <c r="D123" s="74">
        <v>124437</v>
      </c>
      <c r="E123" s="75">
        <v>122600.99</v>
      </c>
      <c r="F123" s="74">
        <v>0</v>
      </c>
      <c r="G123" s="75">
        <v>0</v>
      </c>
      <c r="H123" s="74">
        <v>0</v>
      </c>
      <c r="I123" s="75">
        <v>0</v>
      </c>
      <c r="J123" s="75">
        <v>0</v>
      </c>
    </row>
    <row r="124" spans="1:10" s="20" customFormat="1" ht="12.75">
      <c r="A124" s="14"/>
      <c r="B124" s="19">
        <v>90015</v>
      </c>
      <c r="C124" s="2" t="s">
        <v>37</v>
      </c>
      <c r="D124" s="74">
        <v>477680</v>
      </c>
      <c r="E124" s="75">
        <f>462970.24-J124</f>
        <v>347546.99</v>
      </c>
      <c r="F124" s="74">
        <v>0</v>
      </c>
      <c r="G124" s="75">
        <v>0</v>
      </c>
      <c r="H124" s="74">
        <v>0</v>
      </c>
      <c r="I124" s="75">
        <v>0</v>
      </c>
      <c r="J124" s="75">
        <v>115423.25</v>
      </c>
    </row>
    <row r="125" spans="1:10" s="20" customFormat="1" ht="12.75">
      <c r="A125" s="14"/>
      <c r="B125" s="19">
        <v>90017</v>
      </c>
      <c r="C125" s="2" t="s">
        <v>83</v>
      </c>
      <c r="D125" s="74">
        <v>170622</v>
      </c>
      <c r="E125" s="75">
        <f>140822-J125</f>
        <v>140822</v>
      </c>
      <c r="F125" s="74">
        <v>0</v>
      </c>
      <c r="G125" s="75">
        <v>140822</v>
      </c>
      <c r="H125" s="74">
        <v>0</v>
      </c>
      <c r="I125" s="75">
        <v>0</v>
      </c>
      <c r="J125" s="75">
        <v>0</v>
      </c>
    </row>
    <row r="126" spans="1:10" s="20" customFormat="1" ht="12.75">
      <c r="A126" s="14"/>
      <c r="B126" s="19">
        <v>90095</v>
      </c>
      <c r="C126" s="2" t="s">
        <v>9</v>
      </c>
      <c r="D126" s="74">
        <v>2645959</v>
      </c>
      <c r="E126" s="75">
        <f>2081687.15-J126</f>
        <v>22250.639999999898</v>
      </c>
      <c r="F126" s="74">
        <v>0</v>
      </c>
      <c r="G126" s="75">
        <v>0</v>
      </c>
      <c r="H126" s="74">
        <v>0</v>
      </c>
      <c r="I126" s="75">
        <v>0</v>
      </c>
      <c r="J126" s="75">
        <f>1367773.3+691663.21</f>
        <v>2059436.51</v>
      </c>
    </row>
    <row r="127" spans="1:10" s="20" customFormat="1" ht="12.75">
      <c r="A127" s="14"/>
      <c r="B127" s="19"/>
      <c r="C127" s="2"/>
      <c r="D127" s="74"/>
      <c r="E127" s="75"/>
      <c r="F127" s="74"/>
      <c r="G127" s="75"/>
      <c r="H127" s="74"/>
      <c r="I127" s="75"/>
      <c r="J127" s="75"/>
    </row>
    <row r="128" spans="1:10" s="42" customFormat="1" ht="12.75">
      <c r="A128" s="39">
        <v>921</v>
      </c>
      <c r="B128" s="40"/>
      <c r="C128" s="41" t="s">
        <v>81</v>
      </c>
      <c r="D128" s="72"/>
      <c r="E128" s="73"/>
      <c r="F128" s="72"/>
      <c r="G128" s="73"/>
      <c r="H128" s="72"/>
      <c r="I128" s="73"/>
      <c r="J128" s="73"/>
    </row>
    <row r="129" spans="1:10" s="42" customFormat="1" ht="12.75">
      <c r="A129" s="39"/>
      <c r="B129" s="40"/>
      <c r="C129" s="41" t="s">
        <v>78</v>
      </c>
      <c r="D129" s="72">
        <f>SUM(D130:D132)</f>
        <v>1181205</v>
      </c>
      <c r="E129" s="73">
        <f aca="true" t="shared" si="15" ref="E129:J129">SUM(E130:E132)</f>
        <v>1167498</v>
      </c>
      <c r="F129" s="72">
        <f t="shared" si="15"/>
        <v>0</v>
      </c>
      <c r="G129" s="73">
        <f t="shared" si="15"/>
        <v>1167498</v>
      </c>
      <c r="H129" s="72">
        <f t="shared" si="15"/>
        <v>0</v>
      </c>
      <c r="I129" s="73">
        <f t="shared" si="15"/>
        <v>0</v>
      </c>
      <c r="J129" s="73">
        <f t="shared" si="15"/>
        <v>0</v>
      </c>
    </row>
    <row r="130" spans="1:10" s="20" customFormat="1" ht="12.75">
      <c r="A130" s="14"/>
      <c r="B130" s="19">
        <v>92109</v>
      </c>
      <c r="C130" s="2" t="s">
        <v>38</v>
      </c>
      <c r="D130" s="74">
        <v>915305</v>
      </c>
      <c r="E130" s="75">
        <v>901598</v>
      </c>
      <c r="F130" s="74">
        <v>0</v>
      </c>
      <c r="G130" s="75">
        <v>901598</v>
      </c>
      <c r="H130" s="74">
        <v>0</v>
      </c>
      <c r="I130" s="75">
        <v>0</v>
      </c>
      <c r="J130" s="75">
        <v>0</v>
      </c>
    </row>
    <row r="131" spans="1:10" s="20" customFormat="1" ht="12.75">
      <c r="A131" s="14"/>
      <c r="B131" s="19">
        <v>92116</v>
      </c>
      <c r="C131" s="2" t="s">
        <v>17</v>
      </c>
      <c r="D131" s="74">
        <v>230900</v>
      </c>
      <c r="E131" s="75">
        <v>230900</v>
      </c>
      <c r="F131" s="74">
        <v>0</v>
      </c>
      <c r="G131" s="75">
        <v>230900</v>
      </c>
      <c r="H131" s="74">
        <v>0</v>
      </c>
      <c r="I131" s="75">
        <v>0</v>
      </c>
      <c r="J131" s="75">
        <v>0</v>
      </c>
    </row>
    <row r="132" spans="1:10" s="20" customFormat="1" ht="12.75">
      <c r="A132" s="14"/>
      <c r="B132" s="19">
        <v>92195</v>
      </c>
      <c r="C132" s="2" t="s">
        <v>9</v>
      </c>
      <c r="D132" s="74">
        <v>35000</v>
      </c>
      <c r="E132" s="75">
        <v>35000</v>
      </c>
      <c r="F132" s="74">
        <v>0</v>
      </c>
      <c r="G132" s="75">
        <v>35000</v>
      </c>
      <c r="H132" s="74">
        <v>0</v>
      </c>
      <c r="I132" s="75">
        <v>0</v>
      </c>
      <c r="J132" s="75">
        <v>0</v>
      </c>
    </row>
    <row r="133" spans="1:10" s="20" customFormat="1" ht="12.75">
      <c r="A133" s="14"/>
      <c r="B133" s="19"/>
      <c r="C133" s="2"/>
      <c r="D133" s="74"/>
      <c r="E133" s="75"/>
      <c r="F133" s="74"/>
      <c r="G133" s="75"/>
      <c r="H133" s="74"/>
      <c r="I133" s="75"/>
      <c r="J133" s="75"/>
    </row>
    <row r="134" spans="1:10" s="42" customFormat="1" ht="12.75">
      <c r="A134" s="39">
        <v>926</v>
      </c>
      <c r="B134" s="40"/>
      <c r="C134" s="41" t="s">
        <v>79</v>
      </c>
      <c r="D134" s="72">
        <f>SUM(D135)</f>
        <v>102583</v>
      </c>
      <c r="E134" s="73">
        <f aca="true" t="shared" si="16" ref="E134:J134">SUM(E135)</f>
        <v>88748.13</v>
      </c>
      <c r="F134" s="72">
        <f t="shared" si="16"/>
        <v>25647.5</v>
      </c>
      <c r="G134" s="73">
        <f t="shared" si="16"/>
        <v>0</v>
      </c>
      <c r="H134" s="72">
        <f t="shared" si="16"/>
        <v>0</v>
      </c>
      <c r="I134" s="73">
        <f t="shared" si="16"/>
        <v>0</v>
      </c>
      <c r="J134" s="73">
        <f t="shared" si="16"/>
        <v>12993</v>
      </c>
    </row>
    <row r="135" spans="1:10" s="20" customFormat="1" ht="12.75">
      <c r="A135" s="14"/>
      <c r="B135" s="19">
        <v>92695</v>
      </c>
      <c r="C135" s="2" t="s">
        <v>9</v>
      </c>
      <c r="D135" s="74">
        <v>102583</v>
      </c>
      <c r="E135" s="75">
        <f>101741.13-J135</f>
        <v>88748.13</v>
      </c>
      <c r="F135" s="74">
        <v>25647.5</v>
      </c>
      <c r="G135" s="75">
        <v>0</v>
      </c>
      <c r="H135" s="74">
        <v>0</v>
      </c>
      <c r="I135" s="75">
        <v>0</v>
      </c>
      <c r="J135" s="75">
        <f>549+12444</f>
        <v>12993</v>
      </c>
    </row>
    <row r="136" spans="1:10" s="18" customFormat="1" ht="14.25">
      <c r="A136" s="57"/>
      <c r="B136" s="58"/>
      <c r="C136" s="61"/>
      <c r="D136" s="88"/>
      <c r="E136" s="89"/>
      <c r="F136" s="88"/>
      <c r="G136" s="89"/>
      <c r="H136" s="88"/>
      <c r="I136" s="89"/>
      <c r="J136" s="89"/>
    </row>
    <row r="137" spans="1:10" s="37" customFormat="1" ht="12.75">
      <c r="A137" s="59" t="s">
        <v>80</v>
      </c>
      <c r="B137" s="60"/>
      <c r="C137" s="60"/>
      <c r="D137" s="90">
        <f aca="true" t="shared" si="17" ref="D137:J137">D134+D129+D121+D102+D94+D90+D81+D71+D68+D60+D54+D45+D31+D27+D24+D19+D15</f>
        <v>29388708.509999998</v>
      </c>
      <c r="E137" s="90">
        <f t="shared" si="17"/>
        <v>17468693.389999993</v>
      </c>
      <c r="F137" s="90">
        <f t="shared" si="17"/>
        <v>7721332.07</v>
      </c>
      <c r="G137" s="90">
        <f t="shared" si="17"/>
        <v>1478336</v>
      </c>
      <c r="H137" s="90">
        <f t="shared" si="17"/>
        <v>172357.93</v>
      </c>
      <c r="I137" s="90">
        <f t="shared" si="17"/>
        <v>0</v>
      </c>
      <c r="J137" s="90">
        <f t="shared" si="17"/>
        <v>6871852.84</v>
      </c>
    </row>
    <row r="138" spans="1:9" ht="12.75">
      <c r="A138" s="20"/>
      <c r="B138"/>
      <c r="F138"/>
      <c r="G138"/>
      <c r="H138"/>
      <c r="I138"/>
    </row>
    <row r="139" spans="1:10" ht="12.75">
      <c r="A139"/>
      <c r="B139"/>
      <c r="D139"/>
      <c r="F139"/>
      <c r="G139"/>
      <c r="H139"/>
      <c r="I139"/>
      <c r="J139" s="97"/>
    </row>
    <row r="140" spans="1:10" ht="12.75">
      <c r="A140"/>
      <c r="B140"/>
      <c r="D140"/>
      <c r="E140" s="97"/>
      <c r="F140"/>
      <c r="G140"/>
      <c r="H140"/>
      <c r="I140"/>
      <c r="J140"/>
    </row>
    <row r="141" spans="1:10" ht="12.75">
      <c r="A141"/>
      <c r="B141"/>
      <c r="D141"/>
      <c r="E141"/>
      <c r="F141"/>
      <c r="G141"/>
      <c r="H141"/>
      <c r="I141"/>
      <c r="J141"/>
    </row>
    <row r="142" spans="1:10" ht="12.75">
      <c r="A142"/>
      <c r="B142"/>
      <c r="D142"/>
      <c r="E142"/>
      <c r="F142"/>
      <c r="G142"/>
      <c r="H142"/>
      <c r="I142"/>
      <c r="J142"/>
    </row>
    <row r="143" spans="1:10" ht="12.75">
      <c r="A143"/>
      <c r="B143"/>
      <c r="D143"/>
      <c r="E143"/>
      <c r="F143"/>
      <c r="G143"/>
      <c r="H143"/>
      <c r="I143"/>
      <c r="J143"/>
    </row>
    <row r="144" spans="1:10" ht="12.75">
      <c r="A144"/>
      <c r="B144"/>
      <c r="D144"/>
      <c r="E144"/>
      <c r="F144"/>
      <c r="G144"/>
      <c r="H144"/>
      <c r="I144"/>
      <c r="J144"/>
    </row>
    <row r="145" spans="1:10" ht="12.75">
      <c r="A145"/>
      <c r="B145"/>
      <c r="D145"/>
      <c r="E145"/>
      <c r="F145"/>
      <c r="G145"/>
      <c r="H145"/>
      <c r="I145"/>
      <c r="J145"/>
    </row>
    <row r="146" spans="1:10" ht="12.75">
      <c r="A146"/>
      <c r="B146"/>
      <c r="D146"/>
      <c r="E146"/>
      <c r="F146"/>
      <c r="G146"/>
      <c r="H146"/>
      <c r="I146"/>
      <c r="J146"/>
    </row>
    <row r="147" spans="1:10" ht="12.75">
      <c r="A147"/>
      <c r="B147"/>
      <c r="D147"/>
      <c r="E147"/>
      <c r="F147"/>
      <c r="G147"/>
      <c r="H147"/>
      <c r="I147"/>
      <c r="J147"/>
    </row>
    <row r="148" spans="1:10" ht="12.75">
      <c r="A148"/>
      <c r="B148"/>
      <c r="D148"/>
      <c r="E148"/>
      <c r="F148"/>
      <c r="G148"/>
      <c r="H148"/>
      <c r="I148"/>
      <c r="J148"/>
    </row>
    <row r="149" spans="1:10" ht="12.75">
      <c r="A149"/>
      <c r="B149"/>
      <c r="D149"/>
      <c r="E149"/>
      <c r="F149"/>
      <c r="G149"/>
      <c r="H149"/>
      <c r="I149"/>
      <c r="J149"/>
    </row>
    <row r="150" spans="1:10" ht="12.75">
      <c r="A150"/>
      <c r="B150"/>
      <c r="D150"/>
      <c r="E150"/>
      <c r="F150"/>
      <c r="G150"/>
      <c r="H150"/>
      <c r="I150"/>
      <c r="J150"/>
    </row>
    <row r="151" spans="1:10" ht="12.75">
      <c r="A151"/>
      <c r="B151"/>
      <c r="D151"/>
      <c r="E151"/>
      <c r="F151"/>
      <c r="G151"/>
      <c r="H151"/>
      <c r="I151"/>
      <c r="J151"/>
    </row>
    <row r="152" spans="1:10" ht="12.75">
      <c r="A152"/>
      <c r="B152"/>
      <c r="D152"/>
      <c r="E152"/>
      <c r="F152"/>
      <c r="G152"/>
      <c r="H152"/>
      <c r="I152"/>
      <c r="J152"/>
    </row>
    <row r="153" spans="1:10" ht="12.75">
      <c r="A153"/>
      <c r="B153"/>
      <c r="D153"/>
      <c r="E153"/>
      <c r="F153"/>
      <c r="G153"/>
      <c r="H153"/>
      <c r="I153"/>
      <c r="J153"/>
    </row>
    <row r="154" spans="1:10" ht="12.75">
      <c r="A154"/>
      <c r="B154"/>
      <c r="D154"/>
      <c r="E154"/>
      <c r="F154"/>
      <c r="G154"/>
      <c r="H154"/>
      <c r="I154"/>
      <c r="J154"/>
    </row>
    <row r="155" spans="1:10" ht="12.75">
      <c r="A155"/>
      <c r="B155"/>
      <c r="D155"/>
      <c r="E155"/>
      <c r="F155"/>
      <c r="G155"/>
      <c r="H155"/>
      <c r="I155"/>
      <c r="J155"/>
    </row>
    <row r="156" spans="1:10" ht="12.75">
      <c r="A156"/>
      <c r="B156"/>
      <c r="D156"/>
      <c r="E156"/>
      <c r="F156"/>
      <c r="G156"/>
      <c r="H156"/>
      <c r="I156"/>
      <c r="J156"/>
    </row>
    <row r="157" spans="1:10" ht="12.75">
      <c r="A157"/>
      <c r="B157"/>
      <c r="D157"/>
      <c r="E157"/>
      <c r="F157"/>
      <c r="G157"/>
      <c r="H157"/>
      <c r="I157"/>
      <c r="J157"/>
    </row>
    <row r="158" spans="1:10" ht="12.75">
      <c r="A158"/>
      <c r="B158"/>
      <c r="D158"/>
      <c r="E158"/>
      <c r="F158"/>
      <c r="G158"/>
      <c r="H158"/>
      <c r="I158"/>
      <c r="J158"/>
    </row>
    <row r="159" spans="1:10" ht="12.75">
      <c r="A159"/>
      <c r="B159"/>
      <c r="D159"/>
      <c r="E159"/>
      <c r="F159"/>
      <c r="G159"/>
      <c r="H159"/>
      <c r="I159"/>
      <c r="J159"/>
    </row>
    <row r="160" spans="1:10" ht="12.75">
      <c r="A160"/>
      <c r="B160"/>
      <c r="D160"/>
      <c r="E160"/>
      <c r="F160"/>
      <c r="G160"/>
      <c r="H160"/>
      <c r="I160"/>
      <c r="J160"/>
    </row>
    <row r="161" spans="1:10" ht="12.75">
      <c r="A161"/>
      <c r="B161"/>
      <c r="D161"/>
      <c r="E161"/>
      <c r="F161"/>
      <c r="G161"/>
      <c r="H161"/>
      <c r="I161"/>
      <c r="J161"/>
    </row>
    <row r="162" spans="1:10" ht="12.75">
      <c r="A162"/>
      <c r="B162"/>
      <c r="D162"/>
      <c r="E162"/>
      <c r="F162"/>
      <c r="G162"/>
      <c r="H162"/>
      <c r="I162"/>
      <c r="J162"/>
    </row>
    <row r="163" spans="1:10" ht="12.75">
      <c r="A163"/>
      <c r="B163"/>
      <c r="D163"/>
      <c r="E163"/>
      <c r="F163"/>
      <c r="G163"/>
      <c r="H163"/>
      <c r="I163"/>
      <c r="J163"/>
    </row>
    <row r="164" spans="1:10" ht="12.75">
      <c r="A164"/>
      <c r="B164"/>
      <c r="D164"/>
      <c r="E164"/>
      <c r="F164"/>
      <c r="G164"/>
      <c r="H164"/>
      <c r="I164"/>
      <c r="J164"/>
    </row>
    <row r="165" spans="1:10" ht="12.75">
      <c r="A165"/>
      <c r="B165"/>
      <c r="D165"/>
      <c r="E165"/>
      <c r="F165"/>
      <c r="G165"/>
      <c r="H165"/>
      <c r="I165"/>
      <c r="J165"/>
    </row>
    <row r="166" spans="1:10" ht="12.75">
      <c r="A166"/>
      <c r="B166"/>
      <c r="D166"/>
      <c r="E166"/>
      <c r="F166"/>
      <c r="G166"/>
      <c r="H166"/>
      <c r="I166"/>
      <c r="J166"/>
    </row>
    <row r="167" spans="1:10" ht="12.75">
      <c r="A167"/>
      <c r="B167"/>
      <c r="D167"/>
      <c r="E167"/>
      <c r="F167"/>
      <c r="G167"/>
      <c r="H167"/>
      <c r="I167"/>
      <c r="J167"/>
    </row>
    <row r="168" spans="1:10" ht="12.75">
      <c r="A168"/>
      <c r="B168"/>
      <c r="D168"/>
      <c r="E168"/>
      <c r="F168"/>
      <c r="G168"/>
      <c r="H168"/>
      <c r="I168"/>
      <c r="J168"/>
    </row>
    <row r="169" spans="1:10" ht="12.75">
      <c r="A169"/>
      <c r="B169"/>
      <c r="D169"/>
      <c r="E169"/>
      <c r="F169"/>
      <c r="G169"/>
      <c r="H169"/>
      <c r="I169"/>
      <c r="J169"/>
    </row>
    <row r="170" spans="1:10" ht="12.75">
      <c r="A170"/>
      <c r="B170"/>
      <c r="D170"/>
      <c r="E170"/>
      <c r="F170"/>
      <c r="G170"/>
      <c r="H170"/>
      <c r="I170"/>
      <c r="J170"/>
    </row>
    <row r="171" spans="1:10" ht="12.75">
      <c r="A171"/>
      <c r="B171"/>
      <c r="D171"/>
      <c r="E171"/>
      <c r="F171"/>
      <c r="G171"/>
      <c r="H171"/>
      <c r="I171"/>
      <c r="J171"/>
    </row>
    <row r="172" spans="1:10" ht="12.75">
      <c r="A172"/>
      <c r="B172"/>
      <c r="D172"/>
      <c r="E172"/>
      <c r="F172"/>
      <c r="G172"/>
      <c r="H172"/>
      <c r="I172"/>
      <c r="J172"/>
    </row>
    <row r="173" spans="1:10" ht="12.75">
      <c r="A173"/>
      <c r="B173"/>
      <c r="D173"/>
      <c r="E173"/>
      <c r="F173"/>
      <c r="G173"/>
      <c r="H173"/>
      <c r="I173"/>
      <c r="J173"/>
    </row>
    <row r="174" spans="1:10" ht="12.75">
      <c r="A174"/>
      <c r="B174"/>
      <c r="D174"/>
      <c r="E174"/>
      <c r="F174"/>
      <c r="G174"/>
      <c r="H174"/>
      <c r="I174"/>
      <c r="J174"/>
    </row>
    <row r="175" spans="1:10" ht="12.75">
      <c r="A175"/>
      <c r="B175"/>
      <c r="D175"/>
      <c r="E175"/>
      <c r="F175"/>
      <c r="G175"/>
      <c r="H175"/>
      <c r="I175"/>
      <c r="J175"/>
    </row>
    <row r="176" spans="1:10" ht="12.75">
      <c r="A176"/>
      <c r="B176"/>
      <c r="D176"/>
      <c r="E176"/>
      <c r="F176"/>
      <c r="G176"/>
      <c r="H176"/>
      <c r="I176"/>
      <c r="J176"/>
    </row>
    <row r="177" spans="1:10" ht="12.75">
      <c r="A177"/>
      <c r="B177"/>
      <c r="D177"/>
      <c r="E177"/>
      <c r="F177"/>
      <c r="G177"/>
      <c r="H177"/>
      <c r="I177"/>
      <c r="J177"/>
    </row>
    <row r="178" spans="1:10" ht="12.75">
      <c r="A178"/>
      <c r="B178"/>
      <c r="D178"/>
      <c r="E178"/>
      <c r="F178"/>
      <c r="G178"/>
      <c r="H178"/>
      <c r="I178"/>
      <c r="J178"/>
    </row>
    <row r="179" spans="1:10" ht="12.75">
      <c r="A179"/>
      <c r="B179"/>
      <c r="D179"/>
      <c r="E179"/>
      <c r="F179"/>
      <c r="G179"/>
      <c r="H179"/>
      <c r="I179"/>
      <c r="J179"/>
    </row>
    <row r="180" spans="1:10" ht="12.75">
      <c r="A180"/>
      <c r="B180"/>
      <c r="D180"/>
      <c r="E180"/>
      <c r="F180"/>
      <c r="G180"/>
      <c r="H180"/>
      <c r="I180"/>
      <c r="J180"/>
    </row>
    <row r="181" spans="1:10" ht="12.75">
      <c r="A181"/>
      <c r="B181"/>
      <c r="D181"/>
      <c r="E181"/>
      <c r="F181"/>
      <c r="G181"/>
      <c r="H181"/>
      <c r="I181"/>
      <c r="J181"/>
    </row>
    <row r="182" spans="1:10" ht="12.75">
      <c r="A182"/>
      <c r="B182"/>
      <c r="D182"/>
      <c r="E182"/>
      <c r="F182"/>
      <c r="G182"/>
      <c r="H182"/>
      <c r="I182"/>
      <c r="J182"/>
    </row>
    <row r="183" spans="1:10" ht="12.75">
      <c r="A183"/>
      <c r="B183"/>
      <c r="D183"/>
      <c r="E183"/>
      <c r="F183"/>
      <c r="G183"/>
      <c r="H183"/>
      <c r="I183"/>
      <c r="J183"/>
    </row>
    <row r="184" spans="1:10" ht="12.75">
      <c r="A184"/>
      <c r="B184"/>
      <c r="D184"/>
      <c r="E184"/>
      <c r="F184"/>
      <c r="G184"/>
      <c r="H184"/>
      <c r="I184"/>
      <c r="J184"/>
    </row>
    <row r="185" spans="1:10" ht="12.75">
      <c r="A185"/>
      <c r="B185"/>
      <c r="D185"/>
      <c r="E185"/>
      <c r="F185"/>
      <c r="G185"/>
      <c r="H185"/>
      <c r="I185"/>
      <c r="J185"/>
    </row>
    <row r="186" spans="1:10" ht="12.75">
      <c r="A186"/>
      <c r="B186"/>
      <c r="D186"/>
      <c r="E186"/>
      <c r="F186"/>
      <c r="G186"/>
      <c r="H186"/>
      <c r="I186"/>
      <c r="J186"/>
    </row>
    <row r="187" spans="1:10" ht="12.75">
      <c r="A187"/>
      <c r="B187"/>
      <c r="D187"/>
      <c r="E187"/>
      <c r="F187"/>
      <c r="G187"/>
      <c r="H187"/>
      <c r="I187"/>
      <c r="J187"/>
    </row>
    <row r="188" spans="1:10" ht="12.75">
      <c r="A188"/>
      <c r="B188"/>
      <c r="D188"/>
      <c r="E188"/>
      <c r="F188"/>
      <c r="G188"/>
      <c r="H188"/>
      <c r="I188"/>
      <c r="J188"/>
    </row>
    <row r="189" spans="1:10" ht="12.75">
      <c r="A189"/>
      <c r="B189"/>
      <c r="D189"/>
      <c r="E189"/>
      <c r="F189"/>
      <c r="G189"/>
      <c r="H189"/>
      <c r="I189"/>
      <c r="J189"/>
    </row>
    <row r="190" spans="1:10" ht="12.75">
      <c r="A190"/>
      <c r="B190"/>
      <c r="D190"/>
      <c r="E190"/>
      <c r="F190"/>
      <c r="G190"/>
      <c r="H190"/>
      <c r="I190"/>
      <c r="J190"/>
    </row>
    <row r="191" spans="1:10" ht="12.75">
      <c r="A191"/>
      <c r="B191"/>
      <c r="D191"/>
      <c r="E191"/>
      <c r="F191"/>
      <c r="G191"/>
      <c r="H191"/>
      <c r="I191"/>
      <c r="J191"/>
    </row>
    <row r="192" spans="1:10" ht="12.75">
      <c r="A192"/>
      <c r="B192"/>
      <c r="D192"/>
      <c r="E192"/>
      <c r="F192"/>
      <c r="G192"/>
      <c r="H192"/>
      <c r="I192"/>
      <c r="J192"/>
    </row>
    <row r="193" spans="1:10" ht="12.75">
      <c r="A193"/>
      <c r="B193"/>
      <c r="D193"/>
      <c r="E193"/>
      <c r="F193"/>
      <c r="G193"/>
      <c r="H193"/>
      <c r="I193"/>
      <c r="J193"/>
    </row>
    <row r="194" spans="1:10" ht="12.75">
      <c r="A194"/>
      <c r="B194"/>
      <c r="D194"/>
      <c r="E194"/>
      <c r="F194"/>
      <c r="G194"/>
      <c r="H194"/>
      <c r="I194"/>
      <c r="J194"/>
    </row>
    <row r="195" spans="1:10" ht="12.75">
      <c r="A195"/>
      <c r="B195"/>
      <c r="D195"/>
      <c r="E195"/>
      <c r="F195"/>
      <c r="G195"/>
      <c r="H195"/>
      <c r="I195"/>
      <c r="J195"/>
    </row>
    <row r="196" spans="1:10" ht="12.75">
      <c r="A196"/>
      <c r="B196"/>
      <c r="D196"/>
      <c r="E196"/>
      <c r="F196"/>
      <c r="G196"/>
      <c r="H196"/>
      <c r="I196"/>
      <c r="J196"/>
    </row>
    <row r="197" spans="1:10" ht="12.75">
      <c r="A197"/>
      <c r="B197"/>
      <c r="D197"/>
      <c r="E197"/>
      <c r="F197"/>
      <c r="G197"/>
      <c r="H197"/>
      <c r="I197"/>
      <c r="J197"/>
    </row>
    <row r="198" spans="1:10" ht="12.75">
      <c r="A198"/>
      <c r="B198"/>
      <c r="D198"/>
      <c r="E198"/>
      <c r="F198"/>
      <c r="G198"/>
      <c r="H198"/>
      <c r="I198"/>
      <c r="J198"/>
    </row>
    <row r="199" spans="1:10" ht="12.75">
      <c r="A199"/>
      <c r="B199"/>
      <c r="D199"/>
      <c r="E199"/>
      <c r="F199"/>
      <c r="G199"/>
      <c r="H199"/>
      <c r="I199"/>
      <c r="J199"/>
    </row>
    <row r="200" spans="1:10" ht="12.75">
      <c r="A200"/>
      <c r="B200"/>
      <c r="D200"/>
      <c r="E200"/>
      <c r="F200"/>
      <c r="G200"/>
      <c r="H200"/>
      <c r="I200"/>
      <c r="J200"/>
    </row>
    <row r="201" spans="1:10" ht="12.75">
      <c r="A201"/>
      <c r="B201"/>
      <c r="D201"/>
      <c r="E201"/>
      <c r="F201"/>
      <c r="G201"/>
      <c r="H201"/>
      <c r="I201"/>
      <c r="J201"/>
    </row>
    <row r="202" spans="1:10" ht="12.75">
      <c r="A202"/>
      <c r="B202"/>
      <c r="D202"/>
      <c r="E202"/>
      <c r="F202"/>
      <c r="G202"/>
      <c r="H202"/>
      <c r="I202"/>
      <c r="J202"/>
    </row>
    <row r="203" spans="1:10" ht="12.75">
      <c r="A203"/>
      <c r="B203"/>
      <c r="D203"/>
      <c r="E203"/>
      <c r="F203"/>
      <c r="G203"/>
      <c r="H203"/>
      <c r="I203"/>
      <c r="J203"/>
    </row>
    <row r="204" spans="1:10" ht="12.75">
      <c r="A204"/>
      <c r="B204"/>
      <c r="D204"/>
      <c r="E204"/>
      <c r="F204"/>
      <c r="G204"/>
      <c r="H204"/>
      <c r="I204"/>
      <c r="J204"/>
    </row>
    <row r="205" spans="1:10" ht="12.75">
      <c r="A205"/>
      <c r="B205"/>
      <c r="D205"/>
      <c r="E205"/>
      <c r="F205"/>
      <c r="G205"/>
      <c r="H205"/>
      <c r="I205"/>
      <c r="J205"/>
    </row>
    <row r="206" spans="1:10" ht="12.75">
      <c r="A206"/>
      <c r="B206"/>
      <c r="D206"/>
      <c r="E206"/>
      <c r="F206"/>
      <c r="G206"/>
      <c r="H206"/>
      <c r="I206"/>
      <c r="J206"/>
    </row>
    <row r="207" spans="1:10" ht="12.75">
      <c r="A207"/>
      <c r="B207"/>
      <c r="D207"/>
      <c r="E207"/>
      <c r="F207"/>
      <c r="G207"/>
      <c r="H207"/>
      <c r="I207"/>
      <c r="J207"/>
    </row>
    <row r="208" spans="1:10" ht="12.75">
      <c r="A208"/>
      <c r="B208"/>
      <c r="D208"/>
      <c r="E208"/>
      <c r="F208"/>
      <c r="G208"/>
      <c r="H208"/>
      <c r="I208"/>
      <c r="J208"/>
    </row>
    <row r="209" spans="1:10" ht="12.75">
      <c r="A209"/>
      <c r="B209"/>
      <c r="D209"/>
      <c r="E209"/>
      <c r="F209"/>
      <c r="G209"/>
      <c r="H209"/>
      <c r="I209"/>
      <c r="J209"/>
    </row>
  </sheetData>
  <mergeCells count="7">
    <mergeCell ref="E75:I75"/>
    <mergeCell ref="E114:I114"/>
    <mergeCell ref="E9:I9"/>
    <mergeCell ref="C5:G5"/>
    <mergeCell ref="C6:F6"/>
    <mergeCell ref="C7:F7"/>
    <mergeCell ref="E39:I3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2007-03-16T10:25:02Z</cp:lastPrinted>
  <dcterms:created xsi:type="dcterms:W3CDTF">2002-10-29T10:55:58Z</dcterms:created>
  <dcterms:modified xsi:type="dcterms:W3CDTF">2007-03-20T11:42:24Z</dcterms:modified>
  <cp:category/>
  <cp:version/>
  <cp:contentType/>
  <cp:contentStatus/>
</cp:coreProperties>
</file>