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SPRAW" sheetId="1" r:id="rId1"/>
  </sheets>
  <definedNames/>
  <calcPr fullCalcOnLoad="1"/>
</workbook>
</file>

<file path=xl/sharedStrings.xml><?xml version="1.0" encoding="utf-8"?>
<sst xmlns="http://schemas.openxmlformats.org/spreadsheetml/2006/main" count="200" uniqueCount="157">
  <si>
    <t>Wyszczególnienie</t>
  </si>
  <si>
    <t>Plan wg uchwały</t>
  </si>
  <si>
    <t xml:space="preserve">% </t>
  </si>
  <si>
    <t>Struktura</t>
  </si>
  <si>
    <t>Rady Miejskiej</t>
  </si>
  <si>
    <t>realizacji</t>
  </si>
  <si>
    <t>wykon.</t>
  </si>
  <si>
    <t>A.  DOCHODY OGÓŁEM</t>
  </si>
  <si>
    <t>I.Podatki i opłaty lokalne</t>
  </si>
  <si>
    <t>w tym:</t>
  </si>
  <si>
    <t>1/ podatek od nieruchomości</t>
  </si>
  <si>
    <t>II.Udziały w podatkach stano-</t>
  </si>
  <si>
    <t>wiących dochody budzetu państwa</t>
  </si>
  <si>
    <t>1/ podatek dochodowy od</t>
  </si>
  <si>
    <t>osób fizycznych</t>
  </si>
  <si>
    <t>2/ podatek dochodowy od osób</t>
  </si>
  <si>
    <t>prawnych</t>
  </si>
  <si>
    <t>III.Opłata skarbowa</t>
  </si>
  <si>
    <t>IV.Dochody gminnych jedn.organiz.</t>
  </si>
  <si>
    <t>V. Dochody z majątku Gminy</t>
  </si>
  <si>
    <t>i inne dochody własne</t>
  </si>
  <si>
    <t>1/ na zadania własne gminy</t>
  </si>
  <si>
    <t>2/ na zadania zlecone gminom</t>
  </si>
  <si>
    <t>B. WYDATKI OGÓŁEM</t>
  </si>
  <si>
    <t>II.bieżące</t>
  </si>
  <si>
    <t>10/podatek od czynności cywilno-prawnych</t>
  </si>
  <si>
    <t>D. FINANSOWANIE (D1-D2)</t>
  </si>
  <si>
    <t xml:space="preserve">     z tego:</t>
  </si>
  <si>
    <t>D1.Przychody ogółem :</t>
  </si>
  <si>
    <t xml:space="preserve">      z tego:</t>
  </si>
  <si>
    <t>D2.Rozchody ogółem</t>
  </si>
  <si>
    <t xml:space="preserve">      D1.2.Spłaty pożyczek udzielonych </t>
  </si>
  <si>
    <t xml:space="preserve">      D1.3. Wolne środki  </t>
  </si>
  <si>
    <t xml:space="preserve">      D1.4. Kredyt w rachunku bieżącym</t>
  </si>
  <si>
    <t xml:space="preserve">     wieczyste i użytkowanie</t>
  </si>
  <si>
    <t xml:space="preserve">     D2.1. Spłaty kredytów i pożyczek</t>
  </si>
  <si>
    <t xml:space="preserve">     D2.2. Pożyczki (ZOŚ)</t>
  </si>
  <si>
    <t>1/zwrot dotacji-przedsięwzięcie termomoder.-MTBS</t>
  </si>
  <si>
    <t>I. Majątkowe z tego na:</t>
  </si>
  <si>
    <t xml:space="preserve">    zobowiązań podatkowych</t>
  </si>
  <si>
    <t>VII.Subwencja ogólna z budżetu państwa</t>
  </si>
  <si>
    <t>Wykonanie</t>
  </si>
  <si>
    <t>2/ podatek rolny</t>
  </si>
  <si>
    <t>3/podatek leśny</t>
  </si>
  <si>
    <t>4/podatek od środków transportowych</t>
  </si>
  <si>
    <t>5/karta podatkowa</t>
  </si>
  <si>
    <t>6/ podatek od spadkow i darowizn</t>
  </si>
  <si>
    <t>7 / podatek od posiadania psów</t>
  </si>
  <si>
    <t>8/ opłata targowa</t>
  </si>
  <si>
    <t>9/ opłata prolongacyjna</t>
  </si>
  <si>
    <t>2/ dochody- oświata</t>
  </si>
  <si>
    <t>1/ wpływy z tytułu opłat za użytkowanie</t>
  </si>
  <si>
    <t>2/ wpływy z dzierżawy gruntu</t>
  </si>
  <si>
    <t>3/ przekształcenie wieczystego na własność-os.fiz</t>
  </si>
  <si>
    <t>4/odpłatne nabycie prawa własności nieruch.</t>
  </si>
  <si>
    <t>1/Dochody ogółem</t>
  </si>
  <si>
    <t>2/Dochody ze sprzedaży majątku</t>
  </si>
  <si>
    <t>3/Dochody przeznaczone na sfinansowanie wydatków bieżących(w.1 - w.2)</t>
  </si>
  <si>
    <t>4/ Wydatki bieżące</t>
  </si>
  <si>
    <t>Analiza wykonania założeń do budżetu:</t>
  </si>
  <si>
    <t xml:space="preserve">      D1.1. Kredyty bankowe i pożyczki</t>
  </si>
  <si>
    <t>VI.Dotacje celowe,z tego:</t>
  </si>
  <si>
    <t>C.WYNIK +/-(A-B) nadwyżka budżetu</t>
  </si>
  <si>
    <t xml:space="preserve">10/zwrot za upomnienia </t>
  </si>
  <si>
    <t>5/Kwota przeznaczona z dochodów ze sprzedaży majątku na sfinansowanie wydatków bieżących</t>
  </si>
  <si>
    <t xml:space="preserve"> </t>
  </si>
  <si>
    <t>12/opłata miejscowa</t>
  </si>
  <si>
    <t>13/opłata za zezwolenia na alkohol</t>
  </si>
  <si>
    <t>15/opłata  za udzielenie koncesji TAXI</t>
  </si>
  <si>
    <t>3/ dochody- edukacyjna opieka wychowawcza</t>
  </si>
  <si>
    <t>6/wpływy z tyt.dzierżawy - cmentarz</t>
  </si>
  <si>
    <t>7/ wpływy ze sprzed.składn.majątkowych</t>
  </si>
  <si>
    <t xml:space="preserve">8/wpływy ze sprzedaży ciepła dla BGŻ </t>
  </si>
  <si>
    <t>10/rozliczenia z lat ubiegłych</t>
  </si>
  <si>
    <t>12/ odsetki od srodkow na rachunk.bank.i inne</t>
  </si>
  <si>
    <t>13/ odsetki od nietermin.płatności</t>
  </si>
  <si>
    <t>14/opłaty za usługi  opiekuńcze</t>
  </si>
  <si>
    <t>15/ grzywny i kary</t>
  </si>
  <si>
    <t>16/ opłaty adiacenckie</t>
  </si>
  <si>
    <t>17/ opłaty za zajęcie pasa drogowego</t>
  </si>
  <si>
    <t>11/wpływy 5%:dowody osobiste i zaliczki alimentac.</t>
  </si>
  <si>
    <t>i Bohaterów Warszawy (2006-2008)</t>
  </si>
  <si>
    <t>oraz budowa zaplecza sanitarnego (2007)</t>
  </si>
  <si>
    <t>handlowe  przy ul.Boheterów  Warszawy (2007)</t>
  </si>
  <si>
    <t>ewidencji dróg (2007)</t>
  </si>
  <si>
    <t>przy ul.Ludowej 2 (2006-2007)</t>
  </si>
  <si>
    <t>rozbudowa centrali telefonicznej (2007)</t>
  </si>
  <si>
    <t>językowej (2007)</t>
  </si>
  <si>
    <t>WIKLINY</t>
  </si>
  <si>
    <t>i sieci kanalizacyjnej w ul.Polnej  (2006-2007)</t>
  </si>
  <si>
    <t>stacji segregacji odpadów (2007)</t>
  </si>
  <si>
    <t>ul.Promanada Gwiazd -BALBINKA (2007)</t>
  </si>
  <si>
    <t xml:space="preserve">dofinansowanie robót budowlanych </t>
  </si>
  <si>
    <t>przy zabytkach wpisanych do rejestru zabytków-</t>
  </si>
  <si>
    <t>remont dachu kościoła w Międzyzdrojach</t>
  </si>
  <si>
    <t>i Lubinie (2007)</t>
  </si>
  <si>
    <t>1/budowa zjazdu na plażę-ul.Cicha (2005-2007)</t>
  </si>
  <si>
    <t>2/przebudowa ul.Mickiewicza i Rybackiej(2005-2008)</t>
  </si>
  <si>
    <t xml:space="preserve">3/opracowanie projektu i przebudowa Promenady Gwiazd </t>
  </si>
  <si>
    <t>4/budowa ul.Nowomyśliwskiej  i Komunalnej (2006-2008)</t>
  </si>
  <si>
    <t>5/remont ul.Dobrej i parkingu przy Wzgórzu Zielonka</t>
  </si>
  <si>
    <t>6/dokumentacja i utwardzenie nawierzchni pod punkty</t>
  </si>
  <si>
    <t>7/dokumentacja na przebudowę  ul.Kolejowej (2007)</t>
  </si>
  <si>
    <t>8/dokumentacja na remont  ul.Książąt Pomorskich (2007)</t>
  </si>
  <si>
    <t xml:space="preserve">9/zakup programu komputerowego w celu zaprowadzenia </t>
  </si>
  <si>
    <t>10/budowa budynku wielorodz. w M-jach (2006-2008)</t>
  </si>
  <si>
    <t>12/urządzenie cmentarza w Międzyzdrojach (2006-2009)</t>
  </si>
  <si>
    <t>13/modernizacja sieci komputerowej (2007)</t>
  </si>
  <si>
    <t>14/remont dachu budynku urzędu (2007)</t>
  </si>
  <si>
    <t>15/zakup zestawu konferencyjnego-nagłośnienie (2007)</t>
  </si>
  <si>
    <t>11/wykonanie adaptacji budynku wczasow. na mieszk.</t>
  </si>
  <si>
    <t>16/zakup szafy metalowej (2007)</t>
  </si>
  <si>
    <t>17/wykonanie podjazdu i bramy garażowej- OSP  (2007)</t>
  </si>
  <si>
    <t>18/zakup radiostacji dla Straży Miejskiej (2007)</t>
  </si>
  <si>
    <t>19/szkoła nr 1-zakup kserokopiarki (2007)</t>
  </si>
  <si>
    <t>20/przedszkole-zakup pralnicy z suszarką i patelni (2007)</t>
  </si>
  <si>
    <t>21/gimnazjum-zakup patelni,rzutnikai pracowni</t>
  </si>
  <si>
    <t>22/szkoła nr 1-remont podłączenia energetycznego(2007)</t>
  </si>
  <si>
    <t>23/szkoła nr 1-remont stołowki (2007)</t>
  </si>
  <si>
    <t>24/szkoła nr 2-projekt i rozbudowa budynku (2007)</t>
  </si>
  <si>
    <t>25/przedszkole-plac zabaw ( 2007)</t>
  </si>
  <si>
    <t>27/gimnazjum-przebudowa klatki schodowej (2007)</t>
  </si>
  <si>
    <t>28/opracowanie koncepcji zagospodarowania budynku</t>
  </si>
  <si>
    <t>29/rozbudowa istniejącego placu zabaw w parku (2007)</t>
  </si>
  <si>
    <t>30/rozbudowa oświetlenia ul.Turkusowa (2006-2007)</t>
  </si>
  <si>
    <t xml:space="preserve">33/dotacja dla Gminy Golczewo na budowę </t>
  </si>
  <si>
    <t>34/schroniska dla zwierząt  w  Sosnowicach (2007)</t>
  </si>
  <si>
    <t>35/dotacja dla m.Świnoujścia na budowę</t>
  </si>
  <si>
    <t>31/rekultywacja składow.odpadów komunal.(2006-2009)</t>
  </si>
  <si>
    <t xml:space="preserve">26/gimnazjum-elewacja i docieplenie budynku i inne </t>
  </si>
  <si>
    <t xml:space="preserve">32/rozbudowa sieci wodno-kanaliz. w ul.Mierniczej </t>
  </si>
  <si>
    <t>36/zakup pompy typu Flugt 3171 180 LT 611 (2007)</t>
  </si>
  <si>
    <t>37/przebudowa  budynku położonego przy</t>
  </si>
  <si>
    <t xml:space="preserve">38/rezerwy na inwestycje i zakupy </t>
  </si>
  <si>
    <t>39/inwestycyjne-dotacja z przeznaczeniem na 15%</t>
  </si>
  <si>
    <t>8a/ dotacja dla powiatu-przebudowa drogi Zalesie…….</t>
  </si>
  <si>
    <t>15a/ zakup kiosku informacyjnego…….promocja</t>
  </si>
  <si>
    <t>16/ Różne rozliczenia finansowe -wydatki niewygas.</t>
  </si>
  <si>
    <t>3/środki z UE-program Socrates Comenius</t>
  </si>
  <si>
    <t>4/ na drogi powiatowe</t>
  </si>
  <si>
    <t>12/wpływy-strefa płatnego postoju</t>
  </si>
  <si>
    <t>5/wpływy z tyt.najmu lokali mieszkalnych i użytk.</t>
  </si>
  <si>
    <t>9/wpływy-sprzedaż energii-skrzynka promocyjnai SIWZ</t>
  </si>
  <si>
    <t>na 28.02.2007r.</t>
  </si>
  <si>
    <t>13a/ zakup programu antywirusowego</t>
  </si>
  <si>
    <t>14/ opłata za wpis do EDG</t>
  </si>
  <si>
    <t>11/ opłata produktowa</t>
  </si>
  <si>
    <t>marzec</t>
  </si>
  <si>
    <t>na 31.03.2007r.</t>
  </si>
  <si>
    <t>Międzyzdroje,25.04.2007r.</t>
  </si>
  <si>
    <t>1a/zwrot niesłusznie zapłaconego VATu  z tytułu</t>
  </si>
  <si>
    <t>opłat za wieczyste użytkowanie w latach 2005i2006r.</t>
  </si>
  <si>
    <t>4a/projekt bud..parking ul.Komunalna(kanal.deszcz.i ośw.</t>
  </si>
  <si>
    <t>4b/zakup toalety i kontenera socj.byt.-parking- Komunalna</t>
  </si>
  <si>
    <t>19a/ projekt bud.remontu boisk -szkoła nr 1</t>
  </si>
  <si>
    <t>10a/ remont mieszkań komunlnych-ulepszenia</t>
  </si>
  <si>
    <t xml:space="preserve"> KWARTALNA  INFORMACJA  O  WYKONANIU  BUDŻETU GMINY MIĘDZYZDROJE za okres od początku roku do 31.03.2007r.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</si>
</sst>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Continuous"/>
    </xf>
    <xf numFmtId="10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/>
    </xf>
    <xf numFmtId="0" fontId="11" fillId="0" borderId="7" xfId="0" applyFont="1" applyBorder="1" applyAlignment="1">
      <alignment/>
    </xf>
    <xf numFmtId="10" fontId="11" fillId="0" borderId="2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  <xf numFmtId="0" fontId="11" fillId="0" borderId="3" xfId="0" applyFont="1" applyBorder="1" applyAlignment="1">
      <alignment/>
    </xf>
    <xf numFmtId="10" fontId="11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8" fillId="0" borderId="8" xfId="0" applyFont="1" applyBorder="1" applyAlignment="1">
      <alignment/>
    </xf>
    <xf numFmtId="10" fontId="11" fillId="0" borderId="7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0" fontId="9" fillId="0" borderId="7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10" fontId="8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8" fillId="0" borderId="13" xfId="0" applyFont="1" applyBorder="1" applyAlignment="1">
      <alignment/>
    </xf>
    <xf numFmtId="1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0" fontId="8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1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0" fontId="11" fillId="0" borderId="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3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21" xfId="0" applyFont="1" applyBorder="1" applyAlignment="1">
      <alignment horizontal="centerContinuous"/>
    </xf>
    <xf numFmtId="3" fontId="1" fillId="0" borderId="0" xfId="0" applyNumberFormat="1" applyFont="1" applyAlignment="1">
      <alignment/>
    </xf>
    <xf numFmtId="4" fontId="8" fillId="0" borderId="8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0" fontId="0" fillId="0" borderId="9" xfId="0" applyBorder="1" applyAlignment="1">
      <alignment/>
    </xf>
    <xf numFmtId="4" fontId="11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10" fontId="8" fillId="0" borderId="8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2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6" fillId="0" borderId="3" xfId="0" applyFont="1" applyBorder="1" applyAlignment="1">
      <alignment/>
    </xf>
    <xf numFmtId="4" fontId="8" fillId="0" borderId="3" xfId="0" applyNumberFormat="1" applyFont="1" applyBorder="1" applyAlignment="1" quotePrefix="1">
      <alignment/>
    </xf>
    <xf numFmtId="4" fontId="8" fillId="0" borderId="0" xfId="0" applyNumberFormat="1" applyFont="1" applyBorder="1" applyAlignment="1">
      <alignment/>
    </xf>
    <xf numFmtId="0" fontId="16" fillId="0" borderId="7" xfId="0" applyFont="1" applyBorder="1" applyAlignment="1">
      <alignment/>
    </xf>
    <xf numFmtId="10" fontId="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5"/>
  <sheetViews>
    <sheetView showGridLines="0" tabSelected="1" workbookViewId="0" topLeftCell="A1">
      <selection activeCell="J5" sqref="J5"/>
    </sheetView>
  </sheetViews>
  <sheetFormatPr defaultColWidth="9.00390625" defaultRowHeight="12.75"/>
  <cols>
    <col min="1" max="1" width="40.25390625" style="0" customWidth="1"/>
    <col min="2" max="2" width="13.625" style="0" customWidth="1"/>
    <col min="3" max="3" width="12.625" style="0" customWidth="1"/>
    <col min="4" max="4" width="12.125" style="0" customWidth="1"/>
    <col min="5" max="5" width="13.25390625" style="0" customWidth="1"/>
    <col min="6" max="6" width="11.00390625" style="11" customWidth="1"/>
    <col min="7" max="7" width="8.00390625" style="0" customWidth="1"/>
    <col min="9" max="9" width="11.625" style="0" customWidth="1"/>
    <col min="11" max="11" width="15.125" style="0" customWidth="1"/>
  </cols>
  <sheetData>
    <row r="1" spans="1:6" s="1" customFormat="1" ht="14.25">
      <c r="A1" s="1" t="s">
        <v>156</v>
      </c>
      <c r="F1" s="8"/>
    </row>
    <row r="2" s="1" customFormat="1" ht="14.25">
      <c r="F2" s="8"/>
    </row>
    <row r="3" spans="2:7" s="1" customFormat="1" ht="14.25">
      <c r="B3" s="10"/>
      <c r="C3" s="101"/>
      <c r="D3" s="63"/>
      <c r="E3" s="108"/>
      <c r="F3" s="8"/>
      <c r="G3" s="5"/>
    </row>
    <row r="4" spans="1:7" ht="16.5" customHeight="1">
      <c r="A4" s="22" t="s">
        <v>0</v>
      </c>
      <c r="B4" s="64" t="s">
        <v>1</v>
      </c>
      <c r="C4" s="65" t="s">
        <v>41</v>
      </c>
      <c r="D4" s="105"/>
      <c r="E4" s="24"/>
      <c r="F4" s="25" t="s">
        <v>2</v>
      </c>
      <c r="G4" s="37" t="s">
        <v>3</v>
      </c>
    </row>
    <row r="5" spans="1:7" ht="16.5" customHeight="1">
      <c r="A5" s="26"/>
      <c r="B5" s="19" t="s">
        <v>4</v>
      </c>
      <c r="C5" s="19" t="s">
        <v>143</v>
      </c>
      <c r="D5" s="27" t="s">
        <v>147</v>
      </c>
      <c r="E5" s="19" t="s">
        <v>148</v>
      </c>
      <c r="F5" s="28" t="s">
        <v>5</v>
      </c>
      <c r="G5" s="19" t="s">
        <v>6</v>
      </c>
    </row>
    <row r="6" spans="1:8" s="62" customFormat="1" ht="12.75">
      <c r="A6" s="60" t="s">
        <v>7</v>
      </c>
      <c r="B6" s="73">
        <f>B8+B28+B34+B43+B49+B81+B86</f>
        <v>27848537.75</v>
      </c>
      <c r="C6" s="73">
        <f>C8+C28+C34+C43+C49+C81+C86</f>
        <v>2494821.12</v>
      </c>
      <c r="D6" s="74">
        <f aca="true" t="shared" si="0" ref="D6:D26">E6-C6</f>
        <v>2814038.369999999</v>
      </c>
      <c r="E6" s="73">
        <f>E8+E28+E34+E43+E49+E81+E86</f>
        <v>5308859.489999999</v>
      </c>
      <c r="F6" s="61">
        <f>E6/B6</f>
        <v>0.19063333011084216</v>
      </c>
      <c r="G6" s="61">
        <f>E6/E$6</f>
        <v>1</v>
      </c>
      <c r="H6" s="66"/>
    </row>
    <row r="7" spans="1:7" ht="12.75">
      <c r="A7" s="35"/>
      <c r="B7" s="75"/>
      <c r="C7" s="75"/>
      <c r="D7" s="75"/>
      <c r="E7" s="75"/>
      <c r="F7" s="31"/>
      <c r="G7" s="37"/>
    </row>
    <row r="8" spans="1:9" ht="12.75">
      <c r="A8" s="29" t="s">
        <v>8</v>
      </c>
      <c r="B8" s="76">
        <f>SUM(B9:B26)</f>
        <v>6753284</v>
      </c>
      <c r="C8" s="77">
        <f>SUM(C10:C26)</f>
        <v>1003044.99</v>
      </c>
      <c r="D8" s="78">
        <f t="shared" si="0"/>
        <v>1244378.4199999997</v>
      </c>
      <c r="E8" s="77">
        <f>SUM(E10:E26)</f>
        <v>2247423.4099999997</v>
      </c>
      <c r="F8" s="38">
        <f>E8/B8</f>
        <v>0.33278970794061075</v>
      </c>
      <c r="G8" s="69">
        <f>E8/E$6</f>
        <v>0.4233345060710959</v>
      </c>
      <c r="H8" s="68"/>
      <c r="I8" s="102"/>
    </row>
    <row r="9" spans="1:8" ht="12.75">
      <c r="A9" s="20" t="s">
        <v>9</v>
      </c>
      <c r="B9" s="75"/>
      <c r="C9" s="75"/>
      <c r="D9" s="79"/>
      <c r="E9" s="75"/>
      <c r="F9" s="31"/>
      <c r="G9" s="37"/>
      <c r="H9" s="66"/>
    </row>
    <row r="10" spans="1:8" ht="12.75">
      <c r="A10" s="20" t="s">
        <v>10</v>
      </c>
      <c r="B10" s="75">
        <v>5056000</v>
      </c>
      <c r="C10" s="75">
        <v>700294.8</v>
      </c>
      <c r="D10" s="75">
        <f t="shared" si="0"/>
        <v>624056.96</v>
      </c>
      <c r="E10" s="75">
        <v>1324351.76</v>
      </c>
      <c r="F10" s="39">
        <f>E10/B10</f>
        <v>0.26193666139240507</v>
      </c>
      <c r="G10" s="31">
        <f>E10/E$6</f>
        <v>0.2494606916032732</v>
      </c>
      <c r="H10" s="66"/>
    </row>
    <row r="11" spans="1:8" ht="12.75">
      <c r="A11" s="20" t="s">
        <v>42</v>
      </c>
      <c r="B11" s="75">
        <v>4900</v>
      </c>
      <c r="C11" s="75">
        <v>0</v>
      </c>
      <c r="D11" s="75">
        <f t="shared" si="0"/>
        <v>3554</v>
      </c>
      <c r="E11" s="75">
        <v>3554</v>
      </c>
      <c r="F11" s="39">
        <f aca="true" t="shared" si="1" ref="F11:F23">E11/B11</f>
        <v>0.7253061224489796</v>
      </c>
      <c r="G11" s="31">
        <f aca="true" t="shared" si="2" ref="G11:G23">E11/E$6</f>
        <v>0.0006694469888861196</v>
      </c>
      <c r="H11" s="66"/>
    </row>
    <row r="12" spans="1:8" ht="12.75">
      <c r="A12" s="20" t="s">
        <v>43</v>
      </c>
      <c r="B12" s="75">
        <v>58000</v>
      </c>
      <c r="C12" s="75">
        <v>11860.6</v>
      </c>
      <c r="D12" s="75">
        <f t="shared" si="0"/>
        <v>5722.300000000001</v>
      </c>
      <c r="E12" s="75">
        <v>17582.9</v>
      </c>
      <c r="F12" s="39">
        <f t="shared" si="1"/>
        <v>0.3031534482758621</v>
      </c>
      <c r="G12" s="31">
        <f t="shared" si="2"/>
        <v>0.0033119919698609323</v>
      </c>
      <c r="H12" s="66"/>
    </row>
    <row r="13" spans="1:8" ht="12.75">
      <c r="A13" s="20" t="s">
        <v>44</v>
      </c>
      <c r="B13" s="75">
        <v>64000</v>
      </c>
      <c r="C13" s="75">
        <v>16049.99</v>
      </c>
      <c r="D13" s="75">
        <f t="shared" si="0"/>
        <v>11254.160000000002</v>
      </c>
      <c r="E13" s="75">
        <v>27304.15</v>
      </c>
      <c r="F13" s="39">
        <f t="shared" si="1"/>
        <v>0.42662734375</v>
      </c>
      <c r="G13" s="31">
        <f t="shared" si="2"/>
        <v>0.00514312915070201</v>
      </c>
      <c r="H13" s="66"/>
    </row>
    <row r="14" spans="1:8" ht="12.75">
      <c r="A14" s="20" t="s">
        <v>45</v>
      </c>
      <c r="B14" s="75">
        <v>138000</v>
      </c>
      <c r="C14" s="75">
        <v>0</v>
      </c>
      <c r="D14" s="75">
        <f t="shared" si="0"/>
        <v>-2102.44</v>
      </c>
      <c r="E14" s="75">
        <v>-2102.44</v>
      </c>
      <c r="F14" s="39">
        <f t="shared" si="1"/>
        <v>-0.015235072463768116</v>
      </c>
      <c r="G14" s="31">
        <f t="shared" si="2"/>
        <v>-0.0003960247966555243</v>
      </c>
      <c r="H14" s="66"/>
    </row>
    <row r="15" spans="1:8" s="3" customFormat="1" ht="14.25">
      <c r="A15" s="20" t="s">
        <v>46</v>
      </c>
      <c r="B15" s="75">
        <v>46000</v>
      </c>
      <c r="C15" s="75">
        <v>0</v>
      </c>
      <c r="D15" s="75">
        <f t="shared" si="0"/>
        <v>83202</v>
      </c>
      <c r="E15" s="75">
        <v>83202</v>
      </c>
      <c r="F15" s="39">
        <f t="shared" si="1"/>
        <v>1.8087391304347826</v>
      </c>
      <c r="G15" s="31">
        <f t="shared" si="2"/>
        <v>0.01567229273193667</v>
      </c>
      <c r="H15" s="66"/>
    </row>
    <row r="16" spans="1:8" s="3" customFormat="1" ht="14.25">
      <c r="A16" s="20" t="s">
        <v>47</v>
      </c>
      <c r="B16" s="75">
        <v>5000</v>
      </c>
      <c r="C16" s="75">
        <v>140</v>
      </c>
      <c r="D16" s="75">
        <f t="shared" si="0"/>
        <v>840</v>
      </c>
      <c r="E16" s="75">
        <v>980</v>
      </c>
      <c r="F16" s="39">
        <f t="shared" si="1"/>
        <v>0.196</v>
      </c>
      <c r="G16" s="31">
        <f t="shared" si="2"/>
        <v>0.00018459708753753437</v>
      </c>
      <c r="H16" s="66"/>
    </row>
    <row r="17" spans="1:8" s="3" customFormat="1" ht="14.25">
      <c r="A17" s="20" t="s">
        <v>48</v>
      </c>
      <c r="B17" s="75">
        <v>100000</v>
      </c>
      <c r="C17" s="75">
        <v>3460.5</v>
      </c>
      <c r="D17" s="75">
        <f t="shared" si="0"/>
        <v>3001.5</v>
      </c>
      <c r="E17" s="75">
        <v>6462</v>
      </c>
      <c r="F17" s="39">
        <f t="shared" si="1"/>
        <v>0.06462</v>
      </c>
      <c r="G17" s="31">
        <f t="shared" si="2"/>
        <v>0.001217210591497497</v>
      </c>
      <c r="H17" s="66"/>
    </row>
    <row r="18" spans="1:8" s="3" customFormat="1" ht="14.25">
      <c r="A18" s="20" t="s">
        <v>49</v>
      </c>
      <c r="B18" s="75">
        <f>6000+2000</f>
        <v>8000</v>
      </c>
      <c r="C18" s="80">
        <f>146+0</f>
        <v>146</v>
      </c>
      <c r="D18" s="81">
        <f t="shared" si="0"/>
        <v>304</v>
      </c>
      <c r="E18" s="80">
        <f>159+291</f>
        <v>450</v>
      </c>
      <c r="F18" s="39">
        <f t="shared" si="1"/>
        <v>0.05625</v>
      </c>
      <c r="G18" s="31">
        <f>E19/E$6</f>
        <v>0.00024124390604280245</v>
      </c>
      <c r="H18" s="66"/>
    </row>
    <row r="19" spans="1:8" s="3" customFormat="1" ht="14.25">
      <c r="A19" s="20" t="s">
        <v>63</v>
      </c>
      <c r="B19" s="75">
        <f>5500+300</f>
        <v>5800</v>
      </c>
      <c r="C19" s="75">
        <f>8.8+1108.8</f>
        <v>1117.6</v>
      </c>
      <c r="D19" s="75">
        <f t="shared" si="0"/>
        <v>163.1300000000001</v>
      </c>
      <c r="E19" s="75">
        <f>8.8+1271.93</f>
        <v>1280.73</v>
      </c>
      <c r="F19" s="39">
        <f t="shared" si="1"/>
        <v>0.22081551724137932</v>
      </c>
      <c r="G19" s="31">
        <f>E20/E$6</f>
        <v>0.09397803632583994</v>
      </c>
      <c r="H19" s="66"/>
    </row>
    <row r="20" spans="1:8" s="3" customFormat="1" ht="14.25">
      <c r="A20" s="20" t="s">
        <v>25</v>
      </c>
      <c r="B20" s="75">
        <v>310000</v>
      </c>
      <c r="C20" s="75">
        <v>0</v>
      </c>
      <c r="D20" s="75">
        <f t="shared" si="0"/>
        <v>498916.19</v>
      </c>
      <c r="E20" s="75">
        <v>498916.19</v>
      </c>
      <c r="F20" s="39">
        <f t="shared" si="1"/>
        <v>1.6094070645161291</v>
      </c>
      <c r="G20" s="31">
        <f>E20/E$6</f>
        <v>0.09397803632583994</v>
      </c>
      <c r="H20" s="66"/>
    </row>
    <row r="21" spans="1:8" s="3" customFormat="1" ht="14.25">
      <c r="A21" s="20" t="s">
        <v>146</v>
      </c>
      <c r="B21" s="75">
        <v>0</v>
      </c>
      <c r="C21" s="75">
        <v>1600.87</v>
      </c>
      <c r="D21" s="75">
        <f t="shared" si="0"/>
        <v>0</v>
      </c>
      <c r="E21" s="75">
        <v>1600.87</v>
      </c>
      <c r="F21" s="39"/>
      <c r="G21" s="31">
        <f>E21/E$6</f>
        <v>0.0003015468770675639</v>
      </c>
      <c r="H21" s="66"/>
    </row>
    <row r="22" spans="1:8" s="3" customFormat="1" ht="14.25">
      <c r="A22" s="20" t="s">
        <v>66</v>
      </c>
      <c r="B22" s="75">
        <v>640000</v>
      </c>
      <c r="C22" s="75">
        <v>36341.19</v>
      </c>
      <c r="D22" s="75">
        <f t="shared" si="0"/>
        <v>10237.989999999998</v>
      </c>
      <c r="E22" s="75">
        <v>46579.18</v>
      </c>
      <c r="F22" s="39">
        <f t="shared" si="1"/>
        <v>0.07277996875000001</v>
      </c>
      <c r="G22" s="31">
        <f>E22/E$6</f>
        <v>0.008773858130496501</v>
      </c>
      <c r="H22" s="66"/>
    </row>
    <row r="23" spans="1:8" s="3" customFormat="1" ht="14.25">
      <c r="A23" s="20" t="s">
        <v>67</v>
      </c>
      <c r="B23" s="75">
        <v>270000</v>
      </c>
      <c r="C23" s="75">
        <v>202969.44</v>
      </c>
      <c r="D23" s="75">
        <f t="shared" si="0"/>
        <v>3578.6300000000047</v>
      </c>
      <c r="E23" s="75">
        <v>206548.07</v>
      </c>
      <c r="F23" s="39">
        <f t="shared" si="1"/>
        <v>0.7649928518518518</v>
      </c>
      <c r="G23" s="31">
        <f t="shared" si="2"/>
        <v>0.03890629812091712</v>
      </c>
      <c r="H23" s="66"/>
    </row>
    <row r="24" spans="1:8" s="3" customFormat="1" ht="14.25">
      <c r="A24" s="20" t="s">
        <v>145</v>
      </c>
      <c r="B24" s="75">
        <v>20000</v>
      </c>
      <c r="C24" s="75">
        <v>1450</v>
      </c>
      <c r="D24" s="75">
        <f t="shared" si="0"/>
        <v>1370</v>
      </c>
      <c r="E24" s="75">
        <v>2820</v>
      </c>
      <c r="F24" s="39">
        <f>E24/B24</f>
        <v>0.141</v>
      </c>
      <c r="G24" s="31">
        <f>E24/E$6</f>
        <v>0.0005311875376080071</v>
      </c>
      <c r="H24" s="66"/>
    </row>
    <row r="25" spans="1:8" s="3" customFormat="1" ht="14.25">
      <c r="A25" s="20" t="s">
        <v>68</v>
      </c>
      <c r="B25" s="75">
        <v>500</v>
      </c>
      <c r="C25" s="75">
        <v>530</v>
      </c>
      <c r="D25" s="75">
        <f t="shared" si="0"/>
        <v>280</v>
      </c>
      <c r="E25" s="75">
        <v>810</v>
      </c>
      <c r="F25" s="39">
        <f>E25/B25</f>
        <v>1.62</v>
      </c>
      <c r="G25" s="31">
        <f>E25/E$6</f>
        <v>0.0001525751437810233</v>
      </c>
      <c r="H25" s="66"/>
    </row>
    <row r="26" spans="1:8" s="3" customFormat="1" ht="14.25">
      <c r="A26" s="20" t="s">
        <v>137</v>
      </c>
      <c r="B26" s="75">
        <v>27084</v>
      </c>
      <c r="C26" s="75">
        <v>27084</v>
      </c>
      <c r="D26" s="75">
        <f t="shared" si="0"/>
        <v>0</v>
      </c>
      <c r="E26" s="75">
        <v>27084</v>
      </c>
      <c r="F26" s="39">
        <f>E26/B26</f>
        <v>1</v>
      </c>
      <c r="G26" s="31">
        <f>E26/E$6</f>
        <v>0.005101660733537328</v>
      </c>
      <c r="H26" s="66"/>
    </row>
    <row r="27" spans="1:7" s="4" customFormat="1" ht="14.25">
      <c r="A27" s="32" t="s">
        <v>11</v>
      </c>
      <c r="B27" s="82"/>
      <c r="C27" s="79"/>
      <c r="D27" s="75"/>
      <c r="E27" s="79"/>
      <c r="F27" s="39"/>
      <c r="G27" s="31"/>
    </row>
    <row r="28" spans="1:9" ht="12.75">
      <c r="A28" s="29" t="s">
        <v>12</v>
      </c>
      <c r="B28" s="76">
        <f>SUM(B31:B33)</f>
        <v>2926644</v>
      </c>
      <c r="C28" s="76">
        <f>SUM(C31:C33)</f>
        <v>415858</v>
      </c>
      <c r="D28" s="76">
        <f>E28-C28</f>
        <v>223570.38</v>
      </c>
      <c r="E28" s="76">
        <f>SUM(E31:E33)</f>
        <v>639428.38</v>
      </c>
      <c r="F28" s="38">
        <f>E28/B28</f>
        <v>0.21848519327940125</v>
      </c>
      <c r="G28" s="30">
        <f>E28/E$6</f>
        <v>0.12044552718045286</v>
      </c>
      <c r="H28" s="67"/>
      <c r="I28" s="102"/>
    </row>
    <row r="29" spans="1:7" ht="12.75">
      <c r="A29" s="20" t="s">
        <v>9</v>
      </c>
      <c r="B29" s="75"/>
      <c r="C29" s="75"/>
      <c r="D29" s="83"/>
      <c r="E29" s="75"/>
      <c r="F29" s="31"/>
      <c r="G29" s="31"/>
    </row>
    <row r="30" spans="1:7" ht="12.75">
      <c r="A30" s="20" t="s">
        <v>13</v>
      </c>
      <c r="B30" s="75"/>
      <c r="C30" s="75"/>
      <c r="D30" s="83"/>
      <c r="E30" s="75"/>
      <c r="F30" s="31"/>
      <c r="G30" s="31"/>
    </row>
    <row r="31" spans="1:8" ht="12.75">
      <c r="A31" s="20" t="s">
        <v>14</v>
      </c>
      <c r="B31" s="75">
        <v>2876644</v>
      </c>
      <c r="C31" s="75">
        <v>415858</v>
      </c>
      <c r="D31" s="75">
        <f>E31-C31</f>
        <v>188392</v>
      </c>
      <c r="E31" s="75">
        <v>604250</v>
      </c>
      <c r="F31" s="39">
        <f>E31/B31</f>
        <v>0.21005379880165914</v>
      </c>
      <c r="G31" s="31">
        <f>E31/E$6</f>
        <v>0.113819173616893</v>
      </c>
      <c r="H31" s="66"/>
    </row>
    <row r="32" spans="1:8" ht="12.75">
      <c r="A32" s="20" t="s">
        <v>15</v>
      </c>
      <c r="B32" s="75"/>
      <c r="C32" s="75"/>
      <c r="D32" s="75"/>
      <c r="E32" s="75"/>
      <c r="F32" s="39"/>
      <c r="G32" s="31"/>
      <c r="H32" s="66"/>
    </row>
    <row r="33" spans="1:8" ht="12.75">
      <c r="A33" s="20" t="s">
        <v>16</v>
      </c>
      <c r="B33" s="75">
        <v>50000</v>
      </c>
      <c r="C33" s="75">
        <v>0</v>
      </c>
      <c r="D33" s="75">
        <f>E33-C33</f>
        <v>35178.38</v>
      </c>
      <c r="E33" s="75">
        <v>35178.38</v>
      </c>
      <c r="F33" s="39">
        <f>E33/B33</f>
        <v>0.7035676</v>
      </c>
      <c r="G33" s="31">
        <f>E33/E$6</f>
        <v>0.006626353563559845</v>
      </c>
      <c r="H33" s="66"/>
    </row>
    <row r="34" spans="1:8" ht="12.75">
      <c r="A34" s="29" t="s">
        <v>17</v>
      </c>
      <c r="B34" s="76">
        <v>40000</v>
      </c>
      <c r="C34" s="76">
        <v>10225.22</v>
      </c>
      <c r="D34" s="76">
        <f>E34-C34</f>
        <v>4114.5</v>
      </c>
      <c r="E34" s="76">
        <v>14339.72</v>
      </c>
      <c r="F34" s="38">
        <f>E34/B34</f>
        <v>0.358493</v>
      </c>
      <c r="G34" s="38">
        <f>E34/E$6</f>
        <v>0.002701092396024217</v>
      </c>
      <c r="H34" s="67"/>
    </row>
    <row r="35" spans="1:7" ht="12.75">
      <c r="A35" s="41"/>
      <c r="B35" s="40"/>
      <c r="C35" s="40"/>
      <c r="D35" s="40"/>
      <c r="E35" s="40"/>
      <c r="F35" s="42"/>
      <c r="G35" s="42"/>
    </row>
    <row r="36" spans="1:7" ht="12.75">
      <c r="A36" s="41"/>
      <c r="B36" s="40"/>
      <c r="C36" s="40"/>
      <c r="D36" s="40"/>
      <c r="E36" s="40"/>
      <c r="F36" s="42"/>
      <c r="G36" s="42"/>
    </row>
    <row r="37" spans="1:7" ht="12.75">
      <c r="A37" s="41"/>
      <c r="B37" s="40"/>
      <c r="C37" s="40"/>
      <c r="D37" s="40"/>
      <c r="E37" s="40"/>
      <c r="F37" s="42"/>
      <c r="G37" s="42"/>
    </row>
    <row r="38" spans="1:7" ht="12.75">
      <c r="A38" s="41"/>
      <c r="B38" s="40"/>
      <c r="C38" s="40"/>
      <c r="D38" s="40"/>
      <c r="E38" s="40"/>
      <c r="F38" s="42"/>
      <c r="G38" s="42"/>
    </row>
    <row r="39" spans="1:7" ht="12.75">
      <c r="A39" s="41"/>
      <c r="B39" s="40"/>
      <c r="C39" s="40"/>
      <c r="D39" s="40"/>
      <c r="E39" s="40"/>
      <c r="F39" s="42"/>
      <c r="G39" s="42"/>
    </row>
    <row r="40" spans="1:7" ht="13.5" thickBot="1">
      <c r="A40" s="41"/>
      <c r="B40" s="40"/>
      <c r="C40" s="40"/>
      <c r="D40" s="50"/>
      <c r="E40" s="40"/>
      <c r="F40" s="42"/>
      <c r="G40" s="59"/>
    </row>
    <row r="41" spans="1:7" ht="16.5" customHeight="1">
      <c r="A41" s="22" t="s">
        <v>0</v>
      </c>
      <c r="B41" s="23" t="s">
        <v>1</v>
      </c>
      <c r="C41" s="65" t="s">
        <v>41</v>
      </c>
      <c r="D41" s="105"/>
      <c r="E41" s="24"/>
      <c r="F41" s="25" t="s">
        <v>2</v>
      </c>
      <c r="G41" s="37" t="s">
        <v>3</v>
      </c>
    </row>
    <row r="42" spans="1:7" ht="16.5" customHeight="1">
      <c r="A42" s="26"/>
      <c r="B42" s="19" t="s">
        <v>4</v>
      </c>
      <c r="C42" s="19" t="s">
        <v>143</v>
      </c>
      <c r="D42" s="27" t="s">
        <v>147</v>
      </c>
      <c r="E42" s="19" t="s">
        <v>148</v>
      </c>
      <c r="F42" s="28" t="s">
        <v>5</v>
      </c>
      <c r="G42" s="19" t="s">
        <v>6</v>
      </c>
    </row>
    <row r="43" spans="1:9" ht="12.75">
      <c r="A43" s="29" t="s">
        <v>18</v>
      </c>
      <c r="B43" s="84">
        <f>SUM(B45:B47)</f>
        <v>617165.75</v>
      </c>
      <c r="C43" s="84">
        <f>SUM(C45:C47)</f>
        <v>110922.37</v>
      </c>
      <c r="D43" s="85">
        <f>E43-C43</f>
        <v>71845.70000000001</v>
      </c>
      <c r="E43" s="84">
        <f>SUM(E45:E47)</f>
        <v>182768.07</v>
      </c>
      <c r="F43" s="43">
        <f>E43/B43</f>
        <v>0.2961409799555468</v>
      </c>
      <c r="G43" s="44">
        <f>E43/E$6</f>
        <v>0.03442699328250634</v>
      </c>
      <c r="I43" s="102"/>
    </row>
    <row r="44" spans="1:7" ht="12.75">
      <c r="A44" s="20" t="s">
        <v>9</v>
      </c>
      <c r="B44" s="75"/>
      <c r="C44" s="75"/>
      <c r="D44" s="75"/>
      <c r="E44" s="75"/>
      <c r="F44" s="31"/>
      <c r="G44" s="31"/>
    </row>
    <row r="45" spans="1:7" ht="12.75">
      <c r="A45" s="20" t="s">
        <v>37</v>
      </c>
      <c r="B45" s="75">
        <v>13000</v>
      </c>
      <c r="C45" s="75">
        <v>3215.31</v>
      </c>
      <c r="D45" s="75">
        <f>E45-C45</f>
        <v>0</v>
      </c>
      <c r="E45" s="75">
        <v>3215.31</v>
      </c>
      <c r="F45" s="39">
        <f>E45/B45</f>
        <v>0.24733153846153846</v>
      </c>
      <c r="G45" s="31">
        <f>E45/E$6</f>
        <v>0.0006056498587043976</v>
      </c>
    </row>
    <row r="46" spans="1:7" s="3" customFormat="1" ht="14.25">
      <c r="A46" s="20" t="s">
        <v>50</v>
      </c>
      <c r="B46" s="75">
        <f>546591.75-4926</f>
        <v>541665.75</v>
      </c>
      <c r="C46" s="75">
        <f>107707.06-0</f>
        <v>107707.06</v>
      </c>
      <c r="D46" s="75">
        <f>E46-C46</f>
        <v>71845.70000000001</v>
      </c>
      <c r="E46" s="75">
        <v>179552.76</v>
      </c>
      <c r="F46" s="39">
        <f>E46/B46</f>
        <v>0.3314825794320575</v>
      </c>
      <c r="G46" s="31">
        <f>E46/E$6</f>
        <v>0.03382134342380194</v>
      </c>
    </row>
    <row r="47" spans="1:7" s="3" customFormat="1" ht="14.25">
      <c r="A47" s="20" t="s">
        <v>69</v>
      </c>
      <c r="B47" s="75">
        <f>87086-24586</f>
        <v>62500</v>
      </c>
      <c r="C47" s="75">
        <v>0</v>
      </c>
      <c r="D47" s="75">
        <f>E47-C47</f>
        <v>0</v>
      </c>
      <c r="E47" s="75">
        <f>12293-12293</f>
        <v>0</v>
      </c>
      <c r="F47" s="39">
        <f>E47/B47</f>
        <v>0</v>
      </c>
      <c r="G47" s="31">
        <f>E47/E$6</f>
        <v>0</v>
      </c>
    </row>
    <row r="48" spans="1:7" ht="12.75">
      <c r="A48" s="32" t="s">
        <v>19</v>
      </c>
      <c r="B48" s="79"/>
      <c r="C48" s="75"/>
      <c r="D48" s="86"/>
      <c r="E48" s="79"/>
      <c r="F48" s="31"/>
      <c r="G48" s="31"/>
    </row>
    <row r="49" spans="1:9" ht="12.75">
      <c r="A49" s="29" t="s">
        <v>20</v>
      </c>
      <c r="B49" s="76">
        <f>SUM(B52:B72)</f>
        <v>13580083</v>
      </c>
      <c r="C49" s="76">
        <f>SUM(C52:C72)</f>
        <v>324738.5400000001</v>
      </c>
      <c r="D49" s="78">
        <f>E49-C49</f>
        <v>600751.3699999999</v>
      </c>
      <c r="E49" s="76">
        <f>SUM(E52:E72)</f>
        <v>925489.9099999999</v>
      </c>
      <c r="F49" s="43">
        <f>E49/B49</f>
        <v>0.06815053413149241</v>
      </c>
      <c r="G49" s="69">
        <f>E49/E$6</f>
        <v>0.17432932850140287</v>
      </c>
      <c r="H49" s="70"/>
      <c r="I49" s="102"/>
    </row>
    <row r="50" spans="1:7" s="3" customFormat="1" ht="14.25">
      <c r="A50" s="20" t="s">
        <v>9</v>
      </c>
      <c r="B50" s="75"/>
      <c r="C50" s="75"/>
      <c r="D50" s="83"/>
      <c r="E50" s="75"/>
      <c r="F50" s="31"/>
      <c r="G50" s="31"/>
    </row>
    <row r="51" spans="1:7" s="3" customFormat="1" ht="14.25">
      <c r="A51" s="20" t="s">
        <v>51</v>
      </c>
      <c r="B51" s="75"/>
      <c r="C51" s="75"/>
      <c r="D51" s="83"/>
      <c r="E51" s="75"/>
      <c r="F51" s="31"/>
      <c r="G51" s="31"/>
    </row>
    <row r="52" spans="1:7" s="3" customFormat="1" ht="14.25">
      <c r="A52" s="20" t="s">
        <v>34</v>
      </c>
      <c r="B52" s="75">
        <v>908223</v>
      </c>
      <c r="C52" s="75">
        <v>6259.6</v>
      </c>
      <c r="D52" s="75">
        <f aca="true" t="shared" si="3" ref="D52:D71">E52-C52</f>
        <v>274973.38</v>
      </c>
      <c r="E52" s="75">
        <v>281232.98</v>
      </c>
      <c r="F52" s="39">
        <f aca="true" t="shared" si="4" ref="F52:F61">E52/B52</f>
        <v>0.30965190267148046</v>
      </c>
      <c r="G52" s="31">
        <f aca="true" t="shared" si="5" ref="G52:G68">E52/E$6</f>
        <v>0.05297427451785883</v>
      </c>
    </row>
    <row r="53" spans="1:7" s="3" customFormat="1" ht="14.25">
      <c r="A53" s="20" t="s">
        <v>150</v>
      </c>
      <c r="B53" s="75"/>
      <c r="C53" s="75"/>
      <c r="D53" s="75"/>
      <c r="E53" s="75"/>
      <c r="F53" s="39"/>
      <c r="G53" s="31"/>
    </row>
    <row r="54" spans="1:7" s="3" customFormat="1" ht="14.25">
      <c r="A54" s="20" t="s">
        <v>151</v>
      </c>
      <c r="B54" s="75">
        <v>0</v>
      </c>
      <c r="C54" s="75">
        <v>0</v>
      </c>
      <c r="D54" s="75">
        <f t="shared" si="3"/>
        <v>11432</v>
      </c>
      <c r="E54" s="75">
        <v>11432</v>
      </c>
      <c r="F54" s="39"/>
      <c r="G54" s="31">
        <f t="shared" si="5"/>
        <v>0.00215338153543785</v>
      </c>
    </row>
    <row r="55" spans="1:8" s="3" customFormat="1" ht="14.25">
      <c r="A55" s="20" t="s">
        <v>52</v>
      </c>
      <c r="B55" s="75">
        <v>1200000</v>
      </c>
      <c r="C55" s="75">
        <v>77139.41</v>
      </c>
      <c r="D55" s="75">
        <f t="shared" si="3"/>
        <v>58525.29000000001</v>
      </c>
      <c r="E55" s="75">
        <v>135664.7</v>
      </c>
      <c r="F55" s="39">
        <f t="shared" si="4"/>
        <v>0.11305391666666667</v>
      </c>
      <c r="G55" s="31">
        <f t="shared" si="5"/>
        <v>0.025554396430258513</v>
      </c>
      <c r="H55" s="66"/>
    </row>
    <row r="56" spans="1:8" s="3" customFormat="1" ht="14.25">
      <c r="A56" s="20" t="s">
        <v>53</v>
      </c>
      <c r="B56" s="75">
        <v>200000</v>
      </c>
      <c r="C56" s="75">
        <v>17693.56</v>
      </c>
      <c r="D56" s="75">
        <f t="shared" si="3"/>
        <v>64750.92</v>
      </c>
      <c r="E56" s="75">
        <v>82444.48</v>
      </c>
      <c r="F56" s="39">
        <f t="shared" si="4"/>
        <v>0.4122224</v>
      </c>
      <c r="G56" s="31">
        <f t="shared" si="5"/>
        <v>0.015529602950557655</v>
      </c>
      <c r="H56" s="66"/>
    </row>
    <row r="57" spans="1:8" s="3" customFormat="1" ht="14.25">
      <c r="A57" s="20" t="s">
        <v>54</v>
      </c>
      <c r="B57" s="75">
        <v>200000</v>
      </c>
      <c r="C57" s="75">
        <v>1365.3</v>
      </c>
      <c r="D57" s="75">
        <f t="shared" si="3"/>
        <v>21467.15</v>
      </c>
      <c r="E57" s="75">
        <v>22832.45</v>
      </c>
      <c r="F57" s="39">
        <f t="shared" si="4"/>
        <v>0.11416225</v>
      </c>
      <c r="G57" s="31">
        <f t="shared" si="5"/>
        <v>0.004300820174843242</v>
      </c>
      <c r="H57" s="66"/>
    </row>
    <row r="58" spans="1:8" s="3" customFormat="1" ht="14.25">
      <c r="A58" s="20" t="s">
        <v>141</v>
      </c>
      <c r="B58" s="75">
        <v>815000</v>
      </c>
      <c r="C58" s="75">
        <v>115842.6</v>
      </c>
      <c r="D58" s="75">
        <f t="shared" si="3"/>
        <v>67830.04999999999</v>
      </c>
      <c r="E58" s="75">
        <v>183672.65</v>
      </c>
      <c r="F58" s="39">
        <f>E58/B58</f>
        <v>0.22536521472392637</v>
      </c>
      <c r="G58" s="31">
        <f>E58/E$6</f>
        <v>0.03459738392887848</v>
      </c>
      <c r="H58" s="66"/>
    </row>
    <row r="59" spans="1:8" s="3" customFormat="1" ht="14.25">
      <c r="A59" s="20" t="s">
        <v>70</v>
      </c>
      <c r="B59" s="75">
        <v>0</v>
      </c>
      <c r="C59" s="75">
        <v>0</v>
      </c>
      <c r="D59" s="75">
        <f t="shared" si="3"/>
        <v>0</v>
      </c>
      <c r="E59" s="75">
        <v>0</v>
      </c>
      <c r="F59" s="39"/>
      <c r="G59" s="31">
        <f>E59/E$6</f>
        <v>0</v>
      </c>
      <c r="H59" s="66"/>
    </row>
    <row r="60" spans="1:8" s="3" customFormat="1" ht="14.25">
      <c r="A60" s="20" t="s">
        <v>71</v>
      </c>
      <c r="B60" s="75">
        <v>9674300</v>
      </c>
      <c r="C60" s="75">
        <v>9876.64</v>
      </c>
      <c r="D60" s="75">
        <f t="shared" si="3"/>
        <v>66541.61</v>
      </c>
      <c r="E60" s="75">
        <v>76418.25</v>
      </c>
      <c r="F60" s="39">
        <f t="shared" si="4"/>
        <v>0.007899098642795862</v>
      </c>
      <c r="G60" s="31">
        <f t="shared" si="5"/>
        <v>0.014394475902770598</v>
      </c>
      <c r="H60" s="66"/>
    </row>
    <row r="61" spans="1:8" s="3" customFormat="1" ht="14.25">
      <c r="A61" s="71" t="s">
        <v>72</v>
      </c>
      <c r="B61" s="75">
        <v>33000</v>
      </c>
      <c r="C61" s="75">
        <v>4985.81</v>
      </c>
      <c r="D61" s="75">
        <f t="shared" si="3"/>
        <v>2985.0099999999993</v>
      </c>
      <c r="E61" s="75">
        <v>7970.82</v>
      </c>
      <c r="F61" s="39">
        <f t="shared" si="4"/>
        <v>0.24154</v>
      </c>
      <c r="G61" s="31">
        <f t="shared" si="5"/>
        <v>0.0015014185278427853</v>
      </c>
      <c r="H61" s="66"/>
    </row>
    <row r="62" spans="1:8" s="3" customFormat="1" ht="14.25">
      <c r="A62" s="71" t="s">
        <v>142</v>
      </c>
      <c r="B62" s="75">
        <v>60</v>
      </c>
      <c r="C62" s="75">
        <v>90</v>
      </c>
      <c r="D62" s="75">
        <f t="shared" si="3"/>
        <v>0</v>
      </c>
      <c r="E62" s="75">
        <v>90</v>
      </c>
      <c r="F62" s="39"/>
      <c r="G62" s="31">
        <f t="shared" si="5"/>
        <v>1.6952793753447034E-05</v>
      </c>
      <c r="H62" s="66"/>
    </row>
    <row r="63" spans="1:8" s="3" customFormat="1" ht="14.25">
      <c r="A63" s="20" t="s">
        <v>73</v>
      </c>
      <c r="B63" s="75">
        <f>90529.75-600-140-27084-13000-16905.75</f>
        <v>32800</v>
      </c>
      <c r="C63" s="75">
        <f>79672.95-3215.31-27084-1684.09-12-27554.84</f>
        <v>20122.710000000003</v>
      </c>
      <c r="D63" s="75">
        <f t="shared" si="3"/>
        <v>861.640000000003</v>
      </c>
      <c r="E63" s="75">
        <f>97462.34-3215.31-27084-1706.09-12-27554.84-16905.75</f>
        <v>20984.350000000006</v>
      </c>
      <c r="F63" s="39">
        <f>E63/B63</f>
        <v>0.6397667682926831</v>
      </c>
      <c r="G63" s="31">
        <f t="shared" si="5"/>
        <v>0.00395270397333496</v>
      </c>
      <c r="H63" s="66"/>
    </row>
    <row r="64" spans="1:8" s="3" customFormat="1" ht="14.25">
      <c r="A64" s="20" t="s">
        <v>80</v>
      </c>
      <c r="B64" s="75">
        <v>1300</v>
      </c>
      <c r="C64" s="75">
        <f>214.58+278.14</f>
        <v>492.72</v>
      </c>
      <c r="D64" s="75">
        <f t="shared" si="3"/>
        <v>246.75</v>
      </c>
      <c r="E64" s="75">
        <f>346.58+392.89</f>
        <v>739.47</v>
      </c>
      <c r="F64" s="39"/>
      <c r="G64" s="31"/>
      <c r="H64" s="66"/>
    </row>
    <row r="65" spans="1:8" s="3" customFormat="1" ht="14.25">
      <c r="A65" s="20" t="s">
        <v>140</v>
      </c>
      <c r="B65" s="75">
        <v>150000</v>
      </c>
      <c r="C65" s="75">
        <v>0</v>
      </c>
      <c r="D65" s="75">
        <f t="shared" si="3"/>
        <v>0</v>
      </c>
      <c r="E65" s="75">
        <v>0</v>
      </c>
      <c r="F65" s="39"/>
      <c r="G65" s="31"/>
      <c r="H65" s="66"/>
    </row>
    <row r="66" spans="1:8" s="3" customFormat="1" ht="14.25">
      <c r="A66" s="20" t="s">
        <v>74</v>
      </c>
      <c r="B66" s="75">
        <f>172300-600-600</f>
        <v>171100</v>
      </c>
      <c r="C66" s="75">
        <v>48503.88</v>
      </c>
      <c r="D66" s="75">
        <f t="shared" si="3"/>
        <v>17981.010000000002</v>
      </c>
      <c r="E66" s="75">
        <f>66867.44-220.86-161.69</f>
        <v>66484.89</v>
      </c>
      <c r="F66" s="39">
        <f>E66/B66</f>
        <v>0.3885732904734074</v>
      </c>
      <c r="G66" s="31">
        <f t="shared" si="5"/>
        <v>0.012523384754340148</v>
      </c>
      <c r="H66" s="66"/>
    </row>
    <row r="67" spans="1:8" s="3" customFormat="1" ht="14.25">
      <c r="A67" s="20" t="s">
        <v>75</v>
      </c>
      <c r="B67" s="75"/>
      <c r="C67" s="75"/>
      <c r="D67" s="75"/>
      <c r="E67" s="75"/>
      <c r="F67" s="39"/>
      <c r="G67" s="31"/>
      <c r="H67" s="66"/>
    </row>
    <row r="68" spans="1:8" s="9" customFormat="1" ht="14.25">
      <c r="A68" s="34" t="s">
        <v>39</v>
      </c>
      <c r="B68" s="87">
        <v>64300</v>
      </c>
      <c r="C68" s="87">
        <v>5508.26</v>
      </c>
      <c r="D68" s="81">
        <f t="shared" si="3"/>
        <v>2167.24</v>
      </c>
      <c r="E68" s="87">
        <v>7675.5</v>
      </c>
      <c r="F68" s="45">
        <f>E68/B68</f>
        <v>0.1193701399688958</v>
      </c>
      <c r="G68" s="45">
        <f t="shared" si="5"/>
        <v>0.0014457907606064747</v>
      </c>
      <c r="H68" s="68"/>
    </row>
    <row r="69" spans="1:8" s="3" customFormat="1" ht="14.25">
      <c r="A69" s="20" t="s">
        <v>76</v>
      </c>
      <c r="B69" s="75">
        <v>10000</v>
      </c>
      <c r="C69" s="75">
        <v>1688.65</v>
      </c>
      <c r="D69" s="75">
        <f t="shared" si="3"/>
        <v>1164.75</v>
      </c>
      <c r="E69" s="75">
        <v>2853.4</v>
      </c>
      <c r="F69" s="31">
        <f>E69/B69</f>
        <v>0.28534</v>
      </c>
      <c r="G69" s="31">
        <f>E69/E$6</f>
        <v>0.0005374789077342864</v>
      </c>
      <c r="H69" s="66"/>
    </row>
    <row r="70" spans="1:8" s="3" customFormat="1" ht="14.25">
      <c r="A70" s="20" t="s">
        <v>77</v>
      </c>
      <c r="B70" s="75">
        <v>20000</v>
      </c>
      <c r="C70" s="75">
        <v>1488.9</v>
      </c>
      <c r="D70" s="75">
        <f t="shared" si="3"/>
        <v>1290</v>
      </c>
      <c r="E70" s="75">
        <v>2778.9</v>
      </c>
      <c r="F70" s="31">
        <f>E70/B70</f>
        <v>0.138945</v>
      </c>
      <c r="G70" s="31">
        <f>E70/E$6</f>
        <v>0.0005234457617939329</v>
      </c>
      <c r="H70" s="66"/>
    </row>
    <row r="71" spans="1:8" s="3" customFormat="1" ht="14.25">
      <c r="A71" s="20" t="s">
        <v>78</v>
      </c>
      <c r="B71" s="75">
        <v>0</v>
      </c>
      <c r="C71" s="75">
        <v>0</v>
      </c>
      <c r="D71" s="75">
        <f t="shared" si="3"/>
        <v>0</v>
      </c>
      <c r="E71" s="75">
        <v>0</v>
      </c>
      <c r="F71" s="31"/>
      <c r="G71" s="31">
        <f>E71/E$6</f>
        <v>0</v>
      </c>
      <c r="H71" s="66"/>
    </row>
    <row r="72" spans="1:8" s="3" customFormat="1" ht="14.25">
      <c r="A72" s="26" t="s">
        <v>79</v>
      </c>
      <c r="B72" s="88">
        <v>100000</v>
      </c>
      <c r="C72" s="88">
        <v>13680.5</v>
      </c>
      <c r="D72" s="88">
        <f>E72-C72</f>
        <v>8534.57</v>
      </c>
      <c r="E72" s="88">
        <v>22215.07</v>
      </c>
      <c r="F72" s="28">
        <f>E72/B72</f>
        <v>0.2221507</v>
      </c>
      <c r="G72" s="28">
        <f>E72/E$6</f>
        <v>0.004184527776982095</v>
      </c>
      <c r="H72" s="66"/>
    </row>
    <row r="73" spans="1:7" s="3" customFormat="1" ht="14.25">
      <c r="A73" s="46"/>
      <c r="B73" s="47"/>
      <c r="C73" s="47"/>
      <c r="D73" s="47"/>
      <c r="E73" s="47"/>
      <c r="F73" s="42"/>
      <c r="G73" s="42"/>
    </row>
    <row r="74" spans="1:7" s="3" customFormat="1" ht="14.25">
      <c r="A74" s="46"/>
      <c r="B74" s="47"/>
      <c r="C74" s="47"/>
      <c r="D74" s="47"/>
      <c r="E74" s="47"/>
      <c r="F74" s="42"/>
      <c r="G74" s="42"/>
    </row>
    <row r="75" spans="1:7" s="3" customFormat="1" ht="14.25">
      <c r="A75" s="46"/>
      <c r="B75" s="47"/>
      <c r="C75" s="47"/>
      <c r="D75" s="47"/>
      <c r="E75" s="47"/>
      <c r="F75" s="42"/>
      <c r="G75" s="42"/>
    </row>
    <row r="76" spans="1:7" s="3" customFormat="1" ht="14.25">
      <c r="A76" s="46"/>
      <c r="B76" s="47"/>
      <c r="C76" s="47"/>
      <c r="D76" s="47"/>
      <c r="E76" s="47"/>
      <c r="F76" s="42"/>
      <c r="G76" s="42"/>
    </row>
    <row r="77" spans="1:7" s="3" customFormat="1" ht="14.25">
      <c r="A77" s="46"/>
      <c r="B77" s="47"/>
      <c r="C77" s="47"/>
      <c r="D77" s="47"/>
      <c r="E77" s="47"/>
      <c r="F77" s="42"/>
      <c r="G77" s="42"/>
    </row>
    <row r="78" spans="1:10" ht="12.75">
      <c r="A78" s="72"/>
      <c r="B78" s="72"/>
      <c r="C78" s="72"/>
      <c r="D78" s="72"/>
      <c r="E78" s="72"/>
      <c r="F78" s="72"/>
      <c r="G78" s="72"/>
      <c r="H78" s="6"/>
      <c r="I78" s="6"/>
      <c r="J78" s="6"/>
    </row>
    <row r="79" spans="1:7" ht="16.5" customHeight="1">
      <c r="A79" s="22" t="s">
        <v>0</v>
      </c>
      <c r="B79" s="37" t="s">
        <v>1</v>
      </c>
      <c r="C79" s="112" t="s">
        <v>41</v>
      </c>
      <c r="D79" s="113"/>
      <c r="E79" s="114"/>
      <c r="F79" s="115" t="s">
        <v>2</v>
      </c>
      <c r="G79" s="37" t="s">
        <v>3</v>
      </c>
    </row>
    <row r="80" spans="1:8" ht="16.5" customHeight="1">
      <c r="A80" s="26"/>
      <c r="B80" s="19" t="s">
        <v>4</v>
      </c>
      <c r="C80" s="19" t="s">
        <v>143</v>
      </c>
      <c r="D80" s="27" t="s">
        <v>147</v>
      </c>
      <c r="E80" s="19" t="s">
        <v>148</v>
      </c>
      <c r="F80" s="28" t="s">
        <v>5</v>
      </c>
      <c r="G80" s="19" t="s">
        <v>6</v>
      </c>
      <c r="H80" s="6"/>
    </row>
    <row r="81" spans="1:9" ht="13.5" customHeight="1">
      <c r="A81" s="29" t="s">
        <v>61</v>
      </c>
      <c r="B81" s="76">
        <f>SUM(B82:B85)</f>
        <v>1812616</v>
      </c>
      <c r="C81" s="76">
        <f>SUM(C82:C85)</f>
        <v>314188</v>
      </c>
      <c r="D81" s="84">
        <f aca="true" t="shared" si="6" ref="D81:D87">E81-C81</f>
        <v>178417</v>
      </c>
      <c r="E81" s="76">
        <f>SUM(E82:E85)</f>
        <v>492605</v>
      </c>
      <c r="F81" s="30">
        <f>E81/B81</f>
        <v>0.27176467602625154</v>
      </c>
      <c r="G81" s="30">
        <f aca="true" t="shared" si="7" ref="G81:G86">E81/E$6</f>
        <v>0.09278923296574196</v>
      </c>
      <c r="I81" s="102"/>
    </row>
    <row r="82" spans="1:8" ht="12.75">
      <c r="A82" s="20" t="s">
        <v>21</v>
      </c>
      <c r="B82" s="75">
        <v>335586</v>
      </c>
      <c r="C82" s="107">
        <v>61089</v>
      </c>
      <c r="D82" s="75">
        <f t="shared" si="6"/>
        <v>53300</v>
      </c>
      <c r="E82" s="107">
        <v>114389</v>
      </c>
      <c r="F82" s="31">
        <f aca="true" t="shared" si="8" ref="F82:F88">E82/B82</f>
        <v>0.3408634448397728</v>
      </c>
      <c r="G82" s="31">
        <f t="shared" si="7"/>
        <v>0.021546812496256142</v>
      </c>
      <c r="H82" s="106"/>
    </row>
    <row r="83" spans="1:8" ht="12.75">
      <c r="A83" s="20" t="s">
        <v>22</v>
      </c>
      <c r="B83" s="75">
        <v>1472104</v>
      </c>
      <c r="C83" s="75">
        <v>253099</v>
      </c>
      <c r="D83" s="75">
        <f t="shared" si="6"/>
        <v>125117</v>
      </c>
      <c r="E83" s="75">
        <v>378216</v>
      </c>
      <c r="F83" s="31">
        <f t="shared" si="8"/>
        <v>0.25692206528886546</v>
      </c>
      <c r="G83" s="31">
        <f t="shared" si="7"/>
        <v>0.07124242046948583</v>
      </c>
      <c r="H83" s="66"/>
    </row>
    <row r="84" spans="1:8" ht="12.75">
      <c r="A84" s="20" t="s">
        <v>138</v>
      </c>
      <c r="B84" s="75">
        <v>4926</v>
      </c>
      <c r="C84" s="75">
        <v>0</v>
      </c>
      <c r="D84" s="75">
        <f t="shared" si="6"/>
        <v>0</v>
      </c>
      <c r="E84" s="75">
        <v>0</v>
      </c>
      <c r="F84" s="31"/>
      <c r="G84" s="31"/>
      <c r="H84" s="66"/>
    </row>
    <row r="85" spans="1:8" ht="12.75">
      <c r="A85" s="20" t="s">
        <v>139</v>
      </c>
      <c r="B85" s="75"/>
      <c r="C85" s="75"/>
      <c r="D85" s="75">
        <f t="shared" si="6"/>
        <v>0</v>
      </c>
      <c r="E85" s="75"/>
      <c r="F85" s="31"/>
      <c r="G85" s="31">
        <f>E85/E$6</f>
        <v>0</v>
      </c>
      <c r="H85" s="66"/>
    </row>
    <row r="86" spans="1:8" ht="12.75">
      <c r="A86" s="29" t="s">
        <v>40</v>
      </c>
      <c r="B86" s="76">
        <v>2118745</v>
      </c>
      <c r="C86" s="76">
        <v>315844</v>
      </c>
      <c r="D86" s="84">
        <f t="shared" si="6"/>
        <v>490961</v>
      </c>
      <c r="E86" s="76">
        <v>806805</v>
      </c>
      <c r="F86" s="30"/>
      <c r="G86" s="30">
        <f t="shared" si="7"/>
        <v>0.15197331960277594</v>
      </c>
      <c r="H86" s="66"/>
    </row>
    <row r="87" spans="1:9" ht="12.75">
      <c r="A87" s="26" t="s">
        <v>23</v>
      </c>
      <c r="B87" s="88">
        <v>35591068.09</v>
      </c>
      <c r="C87" s="88">
        <v>2898263.05</v>
      </c>
      <c r="D87" s="88">
        <f t="shared" si="6"/>
        <v>1817570.92</v>
      </c>
      <c r="E87" s="88">
        <v>4715833.97</v>
      </c>
      <c r="F87" s="28">
        <f t="shared" si="8"/>
        <v>0.13250049023746507</v>
      </c>
      <c r="G87" s="28">
        <f aca="true" t="shared" si="9" ref="G87:G104">E87/E$87</f>
        <v>1</v>
      </c>
      <c r="I87" s="121"/>
    </row>
    <row r="88" spans="1:11" ht="12.75">
      <c r="A88" s="32" t="s">
        <v>38</v>
      </c>
      <c r="B88" s="79">
        <f>SUM(B90:B154)</f>
        <v>14178531.75</v>
      </c>
      <c r="C88" s="79">
        <f>SUM(C89:C155)</f>
        <v>10677.08</v>
      </c>
      <c r="D88" s="75">
        <f>E88-C88</f>
        <v>183652.82</v>
      </c>
      <c r="E88" s="79">
        <f>SUM(E89:E155)</f>
        <v>194329.9</v>
      </c>
      <c r="F88" s="33">
        <f t="shared" si="8"/>
        <v>0.013705925509529574</v>
      </c>
      <c r="G88" s="33">
        <f t="shared" si="9"/>
        <v>0.04120796050841459</v>
      </c>
      <c r="H88" s="102"/>
      <c r="I88" s="102"/>
      <c r="J88" s="2"/>
      <c r="K88" s="102"/>
    </row>
    <row r="89" spans="1:9" ht="12.75">
      <c r="A89" s="20"/>
      <c r="B89" s="81"/>
      <c r="C89" s="107"/>
      <c r="D89" s="75"/>
      <c r="E89" s="107"/>
      <c r="F89" s="31"/>
      <c r="G89" s="31">
        <f t="shared" si="9"/>
        <v>0</v>
      </c>
      <c r="I89" s="102">
        <f>14178531.75-B88</f>
        <v>0</v>
      </c>
    </row>
    <row r="90" spans="1:7" ht="12.75">
      <c r="A90" s="122" t="s">
        <v>96</v>
      </c>
      <c r="B90" s="81">
        <v>500000</v>
      </c>
      <c r="C90" s="107"/>
      <c r="D90" s="75">
        <f aca="true" t="shared" si="10" ref="D90:D117">E90-C90</f>
        <v>0</v>
      </c>
      <c r="E90" s="107"/>
      <c r="F90" s="31">
        <f aca="true" t="shared" si="11" ref="F90:F110">E90/B90</f>
        <v>0</v>
      </c>
      <c r="G90" s="31">
        <f>E90/E$87</f>
        <v>0</v>
      </c>
    </row>
    <row r="91" spans="1:7" ht="12.75">
      <c r="A91" s="122" t="s">
        <v>97</v>
      </c>
      <c r="B91" s="81">
        <v>500000</v>
      </c>
      <c r="C91" s="107"/>
      <c r="D91" s="75">
        <f t="shared" si="10"/>
        <v>0</v>
      </c>
      <c r="E91" s="107"/>
      <c r="F91" s="31">
        <f t="shared" si="11"/>
        <v>0</v>
      </c>
      <c r="G91" s="31">
        <f>E91/E$87</f>
        <v>0</v>
      </c>
    </row>
    <row r="92" spans="1:7" ht="12.75">
      <c r="A92" s="122" t="s">
        <v>98</v>
      </c>
      <c r="B92" s="81"/>
      <c r="C92" s="107"/>
      <c r="D92" s="75"/>
      <c r="E92" s="107"/>
      <c r="F92" s="31"/>
      <c r="G92" s="31">
        <f t="shared" si="9"/>
        <v>0</v>
      </c>
    </row>
    <row r="93" spans="1:7" ht="12.75">
      <c r="A93" s="122" t="s">
        <v>81</v>
      </c>
      <c r="B93" s="81">
        <v>1500000</v>
      </c>
      <c r="C93" s="107"/>
      <c r="D93" s="75">
        <f t="shared" si="10"/>
        <v>0</v>
      </c>
      <c r="E93" s="107"/>
      <c r="F93" s="31">
        <f t="shared" si="11"/>
        <v>0</v>
      </c>
      <c r="G93" s="31">
        <f t="shared" si="9"/>
        <v>0</v>
      </c>
    </row>
    <row r="94" spans="1:7" ht="12.75">
      <c r="A94" s="122" t="s">
        <v>99</v>
      </c>
      <c r="B94" s="81">
        <v>1000000</v>
      </c>
      <c r="C94" s="107"/>
      <c r="D94" s="75">
        <f t="shared" si="10"/>
        <v>0</v>
      </c>
      <c r="E94" s="107"/>
      <c r="F94" s="31">
        <f t="shared" si="11"/>
        <v>0</v>
      </c>
      <c r="G94" s="31">
        <f t="shared" si="9"/>
        <v>0</v>
      </c>
    </row>
    <row r="95" spans="1:7" ht="12.75">
      <c r="A95" s="122" t="s">
        <v>152</v>
      </c>
      <c r="B95" s="81">
        <v>29000</v>
      </c>
      <c r="C95" s="107"/>
      <c r="D95" s="75"/>
      <c r="E95" s="107"/>
      <c r="F95" s="31">
        <f t="shared" si="11"/>
        <v>0</v>
      </c>
      <c r="G95" s="31"/>
    </row>
    <row r="96" spans="1:7" ht="12.75">
      <c r="A96" s="122" t="s">
        <v>153</v>
      </c>
      <c r="B96" s="81">
        <v>36000</v>
      </c>
      <c r="C96" s="107"/>
      <c r="D96" s="75"/>
      <c r="E96" s="107"/>
      <c r="F96" s="31">
        <f t="shared" si="11"/>
        <v>0</v>
      </c>
      <c r="G96" s="31"/>
    </row>
    <row r="97" spans="1:7" ht="12.75">
      <c r="A97" s="122" t="s">
        <v>100</v>
      </c>
      <c r="B97" s="81"/>
      <c r="C97" s="107"/>
      <c r="D97" s="75"/>
      <c r="E97" s="107"/>
      <c r="F97" s="31"/>
      <c r="G97" s="31">
        <f t="shared" si="9"/>
        <v>0</v>
      </c>
    </row>
    <row r="98" spans="1:7" ht="12.75">
      <c r="A98" s="122" t="s">
        <v>82</v>
      </c>
      <c r="B98" s="81">
        <v>500000</v>
      </c>
      <c r="C98" s="107"/>
      <c r="D98" s="75">
        <f t="shared" si="10"/>
        <v>0</v>
      </c>
      <c r="E98" s="107"/>
      <c r="F98" s="31">
        <f t="shared" si="11"/>
        <v>0</v>
      </c>
      <c r="G98" s="31">
        <f t="shared" si="9"/>
        <v>0</v>
      </c>
    </row>
    <row r="99" spans="1:7" ht="12.75">
      <c r="A99" s="122" t="s">
        <v>101</v>
      </c>
      <c r="B99" s="81"/>
      <c r="C99" s="107"/>
      <c r="D99" s="75"/>
      <c r="E99" s="107"/>
      <c r="F99" s="31"/>
      <c r="G99" s="31">
        <f t="shared" si="9"/>
        <v>0</v>
      </c>
    </row>
    <row r="100" spans="1:7" ht="12.75">
      <c r="A100" s="122" t="s">
        <v>83</v>
      </c>
      <c r="B100" s="81">
        <f>100000+60000</f>
        <v>160000</v>
      </c>
      <c r="C100" s="107">
        <v>3046.4</v>
      </c>
      <c r="D100" s="75">
        <f t="shared" si="10"/>
        <v>143345.28</v>
      </c>
      <c r="E100" s="107">
        <v>146391.68</v>
      </c>
      <c r="F100" s="31">
        <f t="shared" si="11"/>
        <v>0.914948</v>
      </c>
      <c r="G100" s="31">
        <f t="shared" si="9"/>
        <v>0.031042585665924112</v>
      </c>
    </row>
    <row r="101" spans="1:7" ht="12.75">
      <c r="A101" s="122" t="s">
        <v>102</v>
      </c>
      <c r="B101" s="81">
        <v>90000</v>
      </c>
      <c r="C101" s="107"/>
      <c r="D101" s="75">
        <f t="shared" si="10"/>
        <v>0</v>
      </c>
      <c r="E101" s="107"/>
      <c r="F101" s="31">
        <f t="shared" si="11"/>
        <v>0</v>
      </c>
      <c r="G101" s="31">
        <f t="shared" si="9"/>
        <v>0</v>
      </c>
    </row>
    <row r="102" spans="1:7" ht="12.75">
      <c r="A102" s="122" t="s">
        <v>103</v>
      </c>
      <c r="B102" s="81">
        <v>30000</v>
      </c>
      <c r="C102" s="107"/>
      <c r="D102" s="75">
        <f t="shared" si="10"/>
        <v>0</v>
      </c>
      <c r="E102" s="107"/>
      <c r="F102" s="31">
        <f t="shared" si="11"/>
        <v>0</v>
      </c>
      <c r="G102" s="31">
        <f t="shared" si="9"/>
        <v>0</v>
      </c>
    </row>
    <row r="103" spans="1:7" ht="12.75">
      <c r="A103" s="122" t="s">
        <v>135</v>
      </c>
      <c r="B103" s="81">
        <f>250000+1102</f>
        <v>251102</v>
      </c>
      <c r="C103" s="107"/>
      <c r="D103" s="75">
        <f t="shared" si="10"/>
        <v>0</v>
      </c>
      <c r="E103" s="107"/>
      <c r="F103" s="31">
        <f t="shared" si="11"/>
        <v>0</v>
      </c>
      <c r="G103" s="31"/>
    </row>
    <row r="104" spans="1:7" ht="12.75">
      <c r="A104" s="122" t="s">
        <v>104</v>
      </c>
      <c r="B104" s="81"/>
      <c r="C104" s="107"/>
      <c r="D104" s="75">
        <f t="shared" si="10"/>
        <v>0</v>
      </c>
      <c r="E104" s="107"/>
      <c r="F104" s="31"/>
      <c r="G104" s="31">
        <f t="shared" si="9"/>
        <v>0</v>
      </c>
    </row>
    <row r="105" spans="1:7" ht="12.75">
      <c r="A105" s="122" t="s">
        <v>84</v>
      </c>
      <c r="B105" s="81">
        <v>20000</v>
      </c>
      <c r="C105" s="107"/>
      <c r="D105" s="75">
        <f t="shared" si="10"/>
        <v>16348</v>
      </c>
      <c r="E105" s="107">
        <v>16348</v>
      </c>
      <c r="F105" s="31">
        <f t="shared" si="11"/>
        <v>0.8174</v>
      </c>
      <c r="G105" s="31">
        <f>E105/E$87</f>
        <v>0.003466619076074046</v>
      </c>
    </row>
    <row r="106" spans="1:7" ht="12.75">
      <c r="A106" s="122" t="s">
        <v>105</v>
      </c>
      <c r="B106" s="81">
        <f>4500000+1200000+500000</f>
        <v>6200000</v>
      </c>
      <c r="C106" s="107">
        <v>466.84</v>
      </c>
      <c r="D106" s="75">
        <f t="shared" si="10"/>
        <v>0</v>
      </c>
      <c r="E106" s="107">
        <v>466.84</v>
      </c>
      <c r="F106" s="31">
        <f t="shared" si="11"/>
        <v>7.529677419354839E-05</v>
      </c>
      <c r="G106" s="31">
        <f>E106/E$87</f>
        <v>9.899415521619817E-05</v>
      </c>
    </row>
    <row r="107" spans="1:7" ht="12.75">
      <c r="A107" s="122" t="s">
        <v>155</v>
      </c>
      <c r="B107" s="81">
        <v>48500</v>
      </c>
      <c r="C107" s="107"/>
      <c r="D107" s="75"/>
      <c r="E107" s="107">
        <v>8499.54</v>
      </c>
      <c r="F107" s="31">
        <f t="shared" si="11"/>
        <v>0.17524824742268044</v>
      </c>
      <c r="G107" s="31"/>
    </row>
    <row r="108" spans="1:7" ht="12.75">
      <c r="A108" s="122" t="s">
        <v>110</v>
      </c>
      <c r="B108" s="81"/>
      <c r="C108" s="107"/>
      <c r="D108" s="75"/>
      <c r="E108" s="107"/>
      <c r="F108" s="31"/>
      <c r="G108" s="31">
        <f>E108/E$87</f>
        <v>0</v>
      </c>
    </row>
    <row r="109" spans="1:7" ht="12.75">
      <c r="A109" s="122" t="s">
        <v>85</v>
      </c>
      <c r="B109" s="119">
        <f>270000+27084+190000</f>
        <v>487084</v>
      </c>
      <c r="C109" s="107"/>
      <c r="D109" s="75">
        <f t="shared" si="10"/>
        <v>0</v>
      </c>
      <c r="E109" s="107"/>
      <c r="F109" s="31">
        <f t="shared" si="11"/>
        <v>0</v>
      </c>
      <c r="G109" s="31">
        <f>E109/E$87</f>
        <v>0</v>
      </c>
    </row>
    <row r="110" spans="1:7" ht="12.75">
      <c r="A110" s="122" t="s">
        <v>106</v>
      </c>
      <c r="B110" s="81">
        <v>100000</v>
      </c>
      <c r="C110" s="107"/>
      <c r="D110" s="75">
        <f t="shared" si="10"/>
        <v>0</v>
      </c>
      <c r="E110" s="107"/>
      <c r="F110" s="31">
        <f t="shared" si="11"/>
        <v>0</v>
      </c>
      <c r="G110" s="31">
        <f>E110/E$87</f>
        <v>0</v>
      </c>
    </row>
    <row r="111" spans="1:7" ht="12.75">
      <c r="A111" s="122" t="s">
        <v>86</v>
      </c>
      <c r="B111" s="81">
        <v>4000</v>
      </c>
      <c r="C111" s="107"/>
      <c r="D111" s="75">
        <f t="shared" si="10"/>
        <v>0</v>
      </c>
      <c r="E111" s="107"/>
      <c r="F111" s="31">
        <v>0</v>
      </c>
      <c r="G111" s="31">
        <v>0</v>
      </c>
    </row>
    <row r="112" spans="1:7" ht="12.75">
      <c r="A112" s="122" t="s">
        <v>107</v>
      </c>
      <c r="B112" s="81">
        <f>45000-3250</f>
        <v>41750</v>
      </c>
      <c r="C112" s="107"/>
      <c r="D112" s="75">
        <f t="shared" si="10"/>
        <v>0</v>
      </c>
      <c r="E112" s="107"/>
      <c r="F112" s="31">
        <v>0</v>
      </c>
      <c r="G112" s="31">
        <v>0</v>
      </c>
    </row>
    <row r="113" spans="1:7" ht="12.75">
      <c r="A113" s="122" t="s">
        <v>144</v>
      </c>
      <c r="B113" s="81">
        <f>4200+70</f>
        <v>4270</v>
      </c>
      <c r="C113" s="107"/>
      <c r="D113" s="75"/>
      <c r="E113" s="107">
        <v>4270</v>
      </c>
      <c r="F113" s="31">
        <f>E113/B113</f>
        <v>1</v>
      </c>
      <c r="G113" s="31">
        <v>0</v>
      </c>
    </row>
    <row r="114" spans="1:7" ht="12.75">
      <c r="A114" s="122" t="s">
        <v>108</v>
      </c>
      <c r="B114" s="81">
        <v>50000</v>
      </c>
      <c r="C114" s="107"/>
      <c r="D114" s="75">
        <f t="shared" si="10"/>
        <v>0</v>
      </c>
      <c r="E114" s="107"/>
      <c r="F114" s="31">
        <v>0</v>
      </c>
      <c r="G114" s="31">
        <v>0</v>
      </c>
    </row>
    <row r="115" spans="1:7" ht="12.75">
      <c r="A115" s="122" t="s">
        <v>109</v>
      </c>
      <c r="B115" s="81">
        <f>15000-70</f>
        <v>14930</v>
      </c>
      <c r="C115" s="107"/>
      <c r="D115" s="75">
        <f t="shared" si="10"/>
        <v>0</v>
      </c>
      <c r="E115" s="107"/>
      <c r="F115" s="31">
        <v>0</v>
      </c>
      <c r="G115" s="31">
        <v>0</v>
      </c>
    </row>
    <row r="116" spans="1:7" ht="12.75">
      <c r="A116" s="122" t="s">
        <v>136</v>
      </c>
      <c r="B116" s="81">
        <v>3750</v>
      </c>
      <c r="C116" s="107">
        <v>3747.84</v>
      </c>
      <c r="D116" s="75">
        <f t="shared" si="10"/>
        <v>0</v>
      </c>
      <c r="E116" s="107">
        <v>3747.84</v>
      </c>
      <c r="F116" s="31">
        <v>0</v>
      </c>
      <c r="G116" s="31"/>
    </row>
    <row r="117" spans="1:7" ht="12.75">
      <c r="A117" s="122" t="s">
        <v>111</v>
      </c>
      <c r="B117" s="81">
        <v>4500</v>
      </c>
      <c r="C117" s="107"/>
      <c r="D117" s="75">
        <f t="shared" si="10"/>
        <v>0</v>
      </c>
      <c r="E117" s="107"/>
      <c r="F117" s="31">
        <v>0</v>
      </c>
      <c r="G117" s="31">
        <v>0</v>
      </c>
    </row>
    <row r="118" spans="1:7" ht="12.75">
      <c r="A118" s="125"/>
      <c r="B118" s="74"/>
      <c r="C118" s="88"/>
      <c r="D118" s="88"/>
      <c r="E118" s="88"/>
      <c r="F118" s="28"/>
      <c r="G118" s="28"/>
    </row>
    <row r="119" spans="1:7" s="7" customFormat="1" ht="20.25" customHeight="1">
      <c r="A119" s="48"/>
      <c r="B119" s="40"/>
      <c r="C119" s="40"/>
      <c r="D119" s="50"/>
      <c r="E119" s="40"/>
      <c r="F119" s="49"/>
      <c r="G119" s="49"/>
    </row>
    <row r="120" spans="1:7" ht="16.5" customHeight="1">
      <c r="A120" s="22" t="s">
        <v>0</v>
      </c>
      <c r="B120" s="23" t="s">
        <v>1</v>
      </c>
      <c r="C120" s="65" t="s">
        <v>41</v>
      </c>
      <c r="D120" s="105"/>
      <c r="E120" s="24"/>
      <c r="F120" s="25" t="s">
        <v>2</v>
      </c>
      <c r="G120" s="23" t="s">
        <v>3</v>
      </c>
    </row>
    <row r="121" spans="1:8" ht="16.5" customHeight="1">
      <c r="A121" s="26"/>
      <c r="B121" s="19" t="s">
        <v>4</v>
      </c>
      <c r="C121" s="19" t="s">
        <v>143</v>
      </c>
      <c r="D121" s="27" t="s">
        <v>147</v>
      </c>
      <c r="E121" s="19" t="s">
        <v>148</v>
      </c>
      <c r="F121" s="28" t="s">
        <v>5</v>
      </c>
      <c r="G121" s="19" t="s">
        <v>6</v>
      </c>
      <c r="H121" s="6"/>
    </row>
    <row r="122" spans="1:7" ht="12.75">
      <c r="A122" s="122" t="s">
        <v>112</v>
      </c>
      <c r="B122" s="75">
        <v>20000</v>
      </c>
      <c r="C122" s="107"/>
      <c r="D122" s="75">
        <f>E122-C122</f>
        <v>0</v>
      </c>
      <c r="E122" s="107"/>
      <c r="F122" s="31">
        <f>E122/B122</f>
        <v>0</v>
      </c>
      <c r="G122" s="31">
        <f>E122/E$87</f>
        <v>0</v>
      </c>
    </row>
    <row r="123" spans="1:7" ht="12.75">
      <c r="A123" s="122" t="s">
        <v>113</v>
      </c>
      <c r="B123" s="81">
        <v>5000</v>
      </c>
      <c r="C123" s="107"/>
      <c r="D123" s="75">
        <f>E123-C123</f>
        <v>0</v>
      </c>
      <c r="E123" s="107"/>
      <c r="F123" s="31">
        <f>E123/B123</f>
        <v>0</v>
      </c>
      <c r="G123" s="31">
        <f>E123/E$87</f>
        <v>0</v>
      </c>
    </row>
    <row r="124" spans="1:7" ht="12.75">
      <c r="A124" s="122" t="s">
        <v>114</v>
      </c>
      <c r="B124" s="14">
        <v>5000</v>
      </c>
      <c r="C124" s="119"/>
      <c r="D124" s="14">
        <f>E124-C124</f>
        <v>0</v>
      </c>
      <c r="E124" s="119"/>
      <c r="F124" s="42">
        <f>E124/B124</f>
        <v>0</v>
      </c>
      <c r="G124" s="39">
        <f>E124/E$87</f>
        <v>0</v>
      </c>
    </row>
    <row r="125" spans="1:7" ht="12.75">
      <c r="A125" s="122" t="s">
        <v>154</v>
      </c>
      <c r="B125" s="14">
        <v>16905.75</v>
      </c>
      <c r="C125" s="107"/>
      <c r="D125" s="14"/>
      <c r="E125" s="107"/>
      <c r="F125" s="42"/>
      <c r="G125" s="31"/>
    </row>
    <row r="126" spans="1:7" ht="12.75">
      <c r="A126" s="122" t="s">
        <v>115</v>
      </c>
      <c r="B126" s="75">
        <v>13500</v>
      </c>
      <c r="C126" s="107"/>
      <c r="D126" s="75">
        <f>E126-C126</f>
        <v>11190</v>
      </c>
      <c r="E126" s="107">
        <v>11190</v>
      </c>
      <c r="F126" s="31">
        <f aca="true" t="shared" si="12" ref="F126:F134">E126/B126</f>
        <v>0.8288888888888889</v>
      </c>
      <c r="G126" s="31">
        <f aca="true" t="shared" si="13" ref="G126:G134">E126/E$87</f>
        <v>0.0023728570749491423</v>
      </c>
    </row>
    <row r="127" spans="1:7" ht="12.75">
      <c r="A127" s="122" t="s">
        <v>116</v>
      </c>
      <c r="B127" s="75"/>
      <c r="C127" s="107"/>
      <c r="D127" s="75"/>
      <c r="E127" s="107"/>
      <c r="F127" s="31"/>
      <c r="G127" s="31">
        <f t="shared" si="13"/>
        <v>0</v>
      </c>
    </row>
    <row r="128" spans="1:7" ht="12.75">
      <c r="A128" s="122" t="s">
        <v>87</v>
      </c>
      <c r="B128" s="75">
        <v>27000</v>
      </c>
      <c r="C128" s="107"/>
      <c r="D128" s="75">
        <f>E128-C128</f>
        <v>0</v>
      </c>
      <c r="E128" s="107"/>
      <c r="F128" s="31">
        <f t="shared" si="12"/>
        <v>0</v>
      </c>
      <c r="G128" s="31">
        <f t="shared" si="13"/>
        <v>0</v>
      </c>
    </row>
    <row r="129" spans="1:8" ht="13.5" customHeight="1">
      <c r="A129" s="122" t="s">
        <v>117</v>
      </c>
      <c r="B129" s="87">
        <v>40000</v>
      </c>
      <c r="C129" s="120"/>
      <c r="D129" s="87">
        <f>E129-C129</f>
        <v>0</v>
      </c>
      <c r="E129" s="120"/>
      <c r="F129" s="45">
        <f t="shared" si="12"/>
        <v>0</v>
      </c>
      <c r="G129" s="45">
        <f t="shared" si="13"/>
        <v>0</v>
      </c>
      <c r="H129" s="109"/>
    </row>
    <row r="130" spans="1:7" s="6" customFormat="1" ht="12.75">
      <c r="A130" s="122" t="s">
        <v>118</v>
      </c>
      <c r="B130" s="14">
        <v>50000</v>
      </c>
      <c r="C130" s="119"/>
      <c r="D130" s="14">
        <f aca="true" t="shared" si="14" ref="D130:D141">E130-C130</f>
        <v>0</v>
      </c>
      <c r="E130" s="119"/>
      <c r="F130" s="42">
        <f t="shared" si="12"/>
        <v>0</v>
      </c>
      <c r="G130" s="39">
        <f t="shared" si="13"/>
        <v>0</v>
      </c>
    </row>
    <row r="131" spans="1:7" s="6" customFormat="1" ht="12.75">
      <c r="A131" s="122" t="s">
        <v>119</v>
      </c>
      <c r="B131" s="14">
        <v>80000</v>
      </c>
      <c r="C131" s="119"/>
      <c r="D131" s="14">
        <f t="shared" si="14"/>
        <v>0</v>
      </c>
      <c r="E131" s="119"/>
      <c r="F131" s="42">
        <f t="shared" si="12"/>
        <v>0</v>
      </c>
      <c r="G131" s="39">
        <f t="shared" si="13"/>
        <v>0</v>
      </c>
    </row>
    <row r="132" spans="1:7" s="6" customFormat="1" ht="12.75">
      <c r="A132" s="122" t="s">
        <v>120</v>
      </c>
      <c r="B132" s="87">
        <v>100000</v>
      </c>
      <c r="C132" s="119"/>
      <c r="D132" s="81">
        <f t="shared" si="14"/>
        <v>0</v>
      </c>
      <c r="E132" s="119"/>
      <c r="F132" s="45">
        <f t="shared" si="12"/>
        <v>0</v>
      </c>
      <c r="G132" s="39">
        <f t="shared" si="13"/>
        <v>0</v>
      </c>
    </row>
    <row r="133" spans="1:7" ht="12.75">
      <c r="A133" s="122" t="s">
        <v>129</v>
      </c>
      <c r="B133" s="75">
        <v>409000</v>
      </c>
      <c r="C133" s="119"/>
      <c r="D133" s="14">
        <f t="shared" si="14"/>
        <v>0</v>
      </c>
      <c r="E133" s="119"/>
      <c r="F133" s="31">
        <f t="shared" si="12"/>
        <v>0</v>
      </c>
      <c r="G133" s="31">
        <f t="shared" si="13"/>
        <v>0</v>
      </c>
    </row>
    <row r="134" spans="1:7" ht="12.75">
      <c r="A134" s="122" t="s">
        <v>121</v>
      </c>
      <c r="B134" s="81">
        <v>154000</v>
      </c>
      <c r="C134" s="119"/>
      <c r="D134" s="14">
        <f t="shared" si="14"/>
        <v>0</v>
      </c>
      <c r="E134" s="119"/>
      <c r="F134" s="31">
        <f t="shared" si="12"/>
        <v>0</v>
      </c>
      <c r="G134" s="31">
        <f t="shared" si="13"/>
        <v>0</v>
      </c>
    </row>
    <row r="135" spans="1:7" ht="12.75">
      <c r="A135" s="122" t="s">
        <v>122</v>
      </c>
      <c r="B135" s="81"/>
      <c r="C135" s="119"/>
      <c r="D135" s="14"/>
      <c r="E135" s="119"/>
      <c r="F135" s="31"/>
      <c r="G135" s="31">
        <f aca="true" t="shared" si="15" ref="G135:G142">E135/E$87</f>
        <v>0</v>
      </c>
    </row>
    <row r="136" spans="1:7" ht="12.75">
      <c r="A136" s="122" t="s">
        <v>88</v>
      </c>
      <c r="B136" s="81">
        <v>50000</v>
      </c>
      <c r="C136" s="119"/>
      <c r="D136" s="14">
        <f t="shared" si="14"/>
        <v>0</v>
      </c>
      <c r="E136" s="119"/>
      <c r="F136" s="31">
        <f>E136/B136</f>
        <v>0</v>
      </c>
      <c r="G136" s="31">
        <f t="shared" si="15"/>
        <v>0</v>
      </c>
    </row>
    <row r="137" spans="1:7" s="18" customFormat="1" ht="14.25" customHeight="1">
      <c r="A137" s="122" t="s">
        <v>123</v>
      </c>
      <c r="B137" s="81">
        <v>50000</v>
      </c>
      <c r="C137" s="119"/>
      <c r="D137" s="14">
        <f t="shared" si="14"/>
        <v>0</v>
      </c>
      <c r="E137" s="119"/>
      <c r="F137" s="31">
        <f>E137/B137</f>
        <v>0</v>
      </c>
      <c r="G137" s="31">
        <f t="shared" si="15"/>
        <v>0</v>
      </c>
    </row>
    <row r="138" spans="1:7" s="18" customFormat="1" ht="14.25" customHeight="1">
      <c r="A138" s="122" t="s">
        <v>124</v>
      </c>
      <c r="B138" s="81">
        <f>15000+5500</f>
        <v>20500</v>
      </c>
      <c r="C138" s="119"/>
      <c r="D138" s="14">
        <f t="shared" si="14"/>
        <v>0</v>
      </c>
      <c r="E138" s="119"/>
      <c r="F138" s="31">
        <f>E138/B138</f>
        <v>0</v>
      </c>
      <c r="G138" s="31">
        <f t="shared" si="15"/>
        <v>0</v>
      </c>
    </row>
    <row r="139" spans="1:7" s="18" customFormat="1" ht="14.25" customHeight="1">
      <c r="A139" s="122" t="s">
        <v>128</v>
      </c>
      <c r="B139" s="81">
        <v>700000</v>
      </c>
      <c r="C139" s="119"/>
      <c r="D139" s="14">
        <f t="shared" si="14"/>
        <v>0</v>
      </c>
      <c r="E139" s="119"/>
      <c r="F139" s="31">
        <f>E139/B139</f>
        <v>0</v>
      </c>
      <c r="G139" s="31">
        <f t="shared" si="15"/>
        <v>0</v>
      </c>
    </row>
    <row r="140" spans="1:7" s="18" customFormat="1" ht="14.25" customHeight="1">
      <c r="A140" s="122" t="s">
        <v>130</v>
      </c>
      <c r="B140" s="81"/>
      <c r="C140" s="119"/>
      <c r="D140" s="14"/>
      <c r="E140" s="119"/>
      <c r="F140" s="31"/>
      <c r="G140" s="31">
        <f t="shared" si="15"/>
        <v>0</v>
      </c>
    </row>
    <row r="141" spans="1:7" s="18" customFormat="1" ht="14.25" customHeight="1">
      <c r="A141" s="122" t="s">
        <v>89</v>
      </c>
      <c r="B141" s="81">
        <f>60000+30000</f>
        <v>90000</v>
      </c>
      <c r="C141" s="119"/>
      <c r="D141" s="14">
        <f t="shared" si="14"/>
        <v>0</v>
      </c>
      <c r="E141" s="119"/>
      <c r="F141" s="31">
        <f>E141/B141</f>
        <v>0</v>
      </c>
      <c r="G141" s="31">
        <f t="shared" si="15"/>
        <v>0</v>
      </c>
    </row>
    <row r="142" spans="1:7" s="18" customFormat="1" ht="14.25" customHeight="1">
      <c r="A142" s="122" t="s">
        <v>125</v>
      </c>
      <c r="B142" s="81"/>
      <c r="C142" s="119"/>
      <c r="D142" s="14"/>
      <c r="E142" s="119"/>
      <c r="F142" s="31"/>
      <c r="G142" s="31">
        <f t="shared" si="15"/>
        <v>0</v>
      </c>
    </row>
    <row r="143" spans="1:7" s="18" customFormat="1" ht="14.25" customHeight="1">
      <c r="A143" s="122" t="s">
        <v>126</v>
      </c>
      <c r="B143" s="81">
        <v>100440</v>
      </c>
      <c r="C143" s="119"/>
      <c r="D143" s="14">
        <f>E143-C143</f>
        <v>0</v>
      </c>
      <c r="E143" s="119"/>
      <c r="F143" s="31">
        <f>E143/B143</f>
        <v>0</v>
      </c>
      <c r="G143" s="31">
        <f aca="true" t="shared" si="16" ref="G143:G154">E143/E$87</f>
        <v>0</v>
      </c>
    </row>
    <row r="144" spans="1:7" s="18" customFormat="1" ht="14.25" customHeight="1">
      <c r="A144" s="122" t="s">
        <v>127</v>
      </c>
      <c r="B144" s="81"/>
      <c r="C144" s="119"/>
      <c r="D144" s="14"/>
      <c r="E144" s="119"/>
      <c r="F144" s="31"/>
      <c r="G144" s="31">
        <f t="shared" si="16"/>
        <v>0</v>
      </c>
    </row>
    <row r="145" spans="1:7" s="18" customFormat="1" ht="14.25" customHeight="1">
      <c r="A145" s="122" t="s">
        <v>90</v>
      </c>
      <c r="B145" s="81">
        <v>300000</v>
      </c>
      <c r="C145" s="119"/>
      <c r="D145" s="14">
        <f>E145-C145</f>
        <v>0</v>
      </c>
      <c r="E145" s="119"/>
      <c r="F145" s="31">
        <f>E145/B145</f>
        <v>0</v>
      </c>
      <c r="G145" s="31">
        <f t="shared" si="16"/>
        <v>0</v>
      </c>
    </row>
    <row r="146" spans="1:7" s="18" customFormat="1" ht="14.25" customHeight="1">
      <c r="A146" s="122" t="s">
        <v>131</v>
      </c>
      <c r="B146" s="81">
        <v>70000</v>
      </c>
      <c r="C146" s="119"/>
      <c r="D146" s="14">
        <f>E146-C146</f>
        <v>0</v>
      </c>
      <c r="E146" s="119"/>
      <c r="F146" s="31">
        <f>E146/B146</f>
        <v>0</v>
      </c>
      <c r="G146" s="31">
        <f t="shared" si="16"/>
        <v>0</v>
      </c>
    </row>
    <row r="147" spans="1:7" s="18" customFormat="1" ht="14.25" customHeight="1">
      <c r="A147" s="122" t="s">
        <v>132</v>
      </c>
      <c r="B147" s="81"/>
      <c r="C147" s="119"/>
      <c r="D147" s="14"/>
      <c r="E147" s="119"/>
      <c r="F147" s="31"/>
      <c r="G147" s="31"/>
    </row>
    <row r="148" spans="1:7" s="18" customFormat="1" ht="14.25" customHeight="1">
      <c r="A148" s="122" t="s">
        <v>91</v>
      </c>
      <c r="B148" s="81">
        <v>100000</v>
      </c>
      <c r="C148" s="119">
        <v>3416</v>
      </c>
      <c r="D148" s="14">
        <f>E148-C148</f>
        <v>0</v>
      </c>
      <c r="E148" s="119">
        <v>3416</v>
      </c>
      <c r="F148" s="31">
        <f>E148/B148</f>
        <v>0.03416</v>
      </c>
      <c r="G148" s="31">
        <f t="shared" si="16"/>
        <v>0.0007243681651498007</v>
      </c>
    </row>
    <row r="149" spans="1:7" s="18" customFormat="1" ht="14.25" customHeight="1">
      <c r="A149" s="122" t="s">
        <v>133</v>
      </c>
      <c r="B149" s="81"/>
      <c r="C149" s="119"/>
      <c r="D149" s="14"/>
      <c r="E149" s="119"/>
      <c r="F149" s="31"/>
      <c r="G149" s="31"/>
    </row>
    <row r="150" spans="1:7" s="18" customFormat="1" ht="14.25" customHeight="1">
      <c r="A150" s="122" t="s">
        <v>134</v>
      </c>
      <c r="B150" s="81"/>
      <c r="C150" s="119"/>
      <c r="D150" s="14"/>
      <c r="E150" s="119"/>
      <c r="F150" s="31"/>
      <c r="G150" s="31"/>
    </row>
    <row r="151" spans="1:7" s="18" customFormat="1" ht="14.25" customHeight="1">
      <c r="A151" s="122" t="s">
        <v>92</v>
      </c>
      <c r="B151" s="81"/>
      <c r="C151" s="119"/>
      <c r="D151" s="14"/>
      <c r="E151" s="119"/>
      <c r="F151" s="31"/>
      <c r="G151" s="31"/>
    </row>
    <row r="152" spans="1:7" s="18" customFormat="1" ht="14.25" customHeight="1">
      <c r="A152" s="122" t="s">
        <v>93</v>
      </c>
      <c r="B152" s="81"/>
      <c r="C152" s="119"/>
      <c r="D152" s="14"/>
      <c r="E152" s="119"/>
      <c r="F152" s="31"/>
      <c r="G152" s="31"/>
    </row>
    <row r="153" spans="1:7" s="18" customFormat="1" ht="14.25" customHeight="1">
      <c r="A153" s="122" t="s">
        <v>94</v>
      </c>
      <c r="B153" s="81"/>
      <c r="C153" s="119"/>
      <c r="D153" s="14"/>
      <c r="E153" s="119"/>
      <c r="F153" s="31"/>
      <c r="G153" s="31">
        <f t="shared" si="16"/>
        <v>0</v>
      </c>
    </row>
    <row r="154" spans="1:7" s="18" customFormat="1" ht="14.25" customHeight="1">
      <c r="A154" s="122" t="s">
        <v>95</v>
      </c>
      <c r="B154" s="123">
        <v>202300</v>
      </c>
      <c r="C154" s="119"/>
      <c r="D154" s="14">
        <f>E154-C154</f>
        <v>0</v>
      </c>
      <c r="E154" s="119"/>
      <c r="F154" s="31">
        <f>E154/B154</f>
        <v>0</v>
      </c>
      <c r="G154" s="31">
        <f t="shared" si="16"/>
        <v>0</v>
      </c>
    </row>
    <row r="155" spans="1:7" s="18" customFormat="1" ht="14.25" customHeight="1">
      <c r="A155" s="20"/>
      <c r="B155" s="75"/>
      <c r="C155" s="119"/>
      <c r="D155" s="14"/>
      <c r="E155" s="119"/>
      <c r="F155" s="31"/>
      <c r="G155" s="31"/>
    </row>
    <row r="156" spans="1:9" s="18" customFormat="1" ht="20.25">
      <c r="A156" s="36" t="s">
        <v>24</v>
      </c>
      <c r="B156" s="76">
        <f>B87-B88</f>
        <v>21412536.340000004</v>
      </c>
      <c r="C156" s="76">
        <f>C87-C88</f>
        <v>2887585.9699999997</v>
      </c>
      <c r="D156" s="76">
        <f>E156-C156</f>
        <v>1633918.0999999996</v>
      </c>
      <c r="E156" s="76">
        <f>E87-E88</f>
        <v>4521504.069999999</v>
      </c>
      <c r="F156" s="30">
        <f>E156/B156</f>
        <v>0.2111615363170937</v>
      </c>
      <c r="G156" s="38">
        <f>E156/E$87</f>
        <v>0.9587920394915853</v>
      </c>
      <c r="I156" s="121"/>
    </row>
    <row r="157" spans="1:9" s="18" customFormat="1" ht="20.25">
      <c r="A157" s="48"/>
      <c r="B157" s="110"/>
      <c r="C157" s="110"/>
      <c r="D157" s="110"/>
      <c r="E157" s="110"/>
      <c r="F157" s="49"/>
      <c r="G157" s="49"/>
      <c r="I157" s="116"/>
    </row>
    <row r="158" spans="1:9" s="18" customFormat="1" ht="20.25">
      <c r="A158" s="48"/>
      <c r="B158" s="110"/>
      <c r="C158" s="110"/>
      <c r="D158" s="110"/>
      <c r="E158" s="110"/>
      <c r="F158" s="49"/>
      <c r="G158" s="49"/>
      <c r="I158" s="116"/>
    </row>
    <row r="159" spans="1:9" s="18" customFormat="1" ht="20.25">
      <c r="A159" s="117"/>
      <c r="B159" s="118"/>
      <c r="C159" s="118"/>
      <c r="D159" s="118"/>
      <c r="E159" s="118"/>
      <c r="F159" s="49"/>
      <c r="G159" s="49"/>
      <c r="I159" s="116"/>
    </row>
    <row r="160" spans="1:7" ht="16.5" customHeight="1">
      <c r="A160" s="111" t="s">
        <v>0</v>
      </c>
      <c r="B160" s="37" t="s">
        <v>1</v>
      </c>
      <c r="C160" s="112" t="s">
        <v>41</v>
      </c>
      <c r="D160" s="113"/>
      <c r="E160" s="24"/>
      <c r="F160" s="126"/>
      <c r="G160" s="46"/>
    </row>
    <row r="161" spans="1:8" ht="16.5" customHeight="1">
      <c r="A161" s="26"/>
      <c r="B161" s="19" t="s">
        <v>4</v>
      </c>
      <c r="C161" s="19" t="s">
        <v>143</v>
      </c>
      <c r="D161" s="27" t="s">
        <v>147</v>
      </c>
      <c r="E161" s="19" t="s">
        <v>148</v>
      </c>
      <c r="F161" s="42"/>
      <c r="G161" s="46"/>
      <c r="H161" s="6"/>
    </row>
    <row r="162" spans="1:9" s="15" customFormat="1" ht="15.75" thickBot="1">
      <c r="A162" s="51" t="s">
        <v>62</v>
      </c>
      <c r="B162" s="89">
        <f>B6-B87</f>
        <v>-7742530.340000004</v>
      </c>
      <c r="C162" s="89">
        <f>C6-C87</f>
        <v>-403441.9299999997</v>
      </c>
      <c r="D162" s="89">
        <f>D6-D87</f>
        <v>996467.4499999993</v>
      </c>
      <c r="E162" s="89">
        <f>E6-E87</f>
        <v>593025.5199999996</v>
      </c>
      <c r="F162" s="34"/>
      <c r="G162" s="52"/>
      <c r="I162" s="102"/>
    </row>
    <row r="163" spans="1:7" s="15" customFormat="1" ht="15.75" thickBot="1">
      <c r="A163" s="53" t="s">
        <v>26</v>
      </c>
      <c r="B163" s="90">
        <f>B164-B170</f>
        <v>7742530.34</v>
      </c>
      <c r="C163" s="91">
        <f>C164-C170</f>
        <v>4538747.35</v>
      </c>
      <c r="D163" s="92">
        <f>D164-D170</f>
        <v>-554.9399999999441</v>
      </c>
      <c r="E163" s="91">
        <f>E164-E170</f>
        <v>4538192.41</v>
      </c>
      <c r="F163" s="80">
        <f>E162+E163</f>
        <v>5131217.93</v>
      </c>
      <c r="G163" s="52"/>
    </row>
    <row r="164" spans="1:9" s="17" customFormat="1" ht="14.25">
      <c r="A164" s="36" t="s">
        <v>28</v>
      </c>
      <c r="B164" s="93">
        <f>SUM(B166:B169)</f>
        <v>8744002.34</v>
      </c>
      <c r="C164" s="94">
        <f>SUM(C165:C169)</f>
        <v>5539664.41</v>
      </c>
      <c r="D164" s="95">
        <f>SUM(D166:D169)</f>
        <v>0</v>
      </c>
      <c r="E164" s="94">
        <f>SUM(E165:E169)</f>
        <v>5539664.41</v>
      </c>
      <c r="F164" s="12"/>
      <c r="G164" s="54"/>
      <c r="I164" s="102"/>
    </row>
    <row r="165" spans="1:10" s="3" customFormat="1" ht="14.25">
      <c r="A165" s="20" t="s">
        <v>29</v>
      </c>
      <c r="B165" s="14"/>
      <c r="C165" s="81"/>
      <c r="D165" s="14"/>
      <c r="E165" s="81"/>
      <c r="F165" s="12"/>
      <c r="G165" s="12"/>
      <c r="J165" s="104"/>
    </row>
    <row r="166" spans="1:10" s="3" customFormat="1" ht="14.25">
      <c r="A166" s="20" t="s">
        <v>60</v>
      </c>
      <c r="B166" s="14">
        <v>4500000</v>
      </c>
      <c r="C166" s="81">
        <v>0</v>
      </c>
      <c r="D166" s="14">
        <v>0</v>
      </c>
      <c r="E166" s="81">
        <v>0</v>
      </c>
      <c r="F166" s="21"/>
      <c r="G166" s="14"/>
      <c r="J166" s="124"/>
    </row>
    <row r="167" spans="1:10" s="3" customFormat="1" ht="14.25">
      <c r="A167" s="20" t="s">
        <v>31</v>
      </c>
      <c r="B167" s="14">
        <v>60000</v>
      </c>
      <c r="C167" s="81">
        <v>5000</v>
      </c>
      <c r="D167" s="14">
        <f>E167-C167</f>
        <v>0</v>
      </c>
      <c r="E167" s="81">
        <v>5000</v>
      </c>
      <c r="F167" s="12"/>
      <c r="G167" s="14"/>
      <c r="J167" s="124"/>
    </row>
    <row r="168" spans="1:10" s="3" customFormat="1" ht="14.25">
      <c r="A168" s="20" t="s">
        <v>32</v>
      </c>
      <c r="B168" s="14">
        <f>3284100.34+899902</f>
        <v>4184002.34</v>
      </c>
      <c r="C168" s="81">
        <v>5534664.41</v>
      </c>
      <c r="D168" s="14">
        <f>E168-C168</f>
        <v>0</v>
      </c>
      <c r="E168" s="81">
        <v>5534664.41</v>
      </c>
      <c r="F168" s="12"/>
      <c r="G168" s="13"/>
      <c r="J168" s="104"/>
    </row>
    <row r="169" spans="1:10" s="3" customFormat="1" ht="15" thickBot="1">
      <c r="A169" s="20" t="s">
        <v>33</v>
      </c>
      <c r="B169" s="14">
        <v>0</v>
      </c>
      <c r="C169" s="81">
        <v>0</v>
      </c>
      <c r="D169" s="14">
        <v>0</v>
      </c>
      <c r="E169" s="81">
        <v>0</v>
      </c>
      <c r="F169" s="21"/>
      <c r="G169" s="13"/>
      <c r="J169" s="103"/>
    </row>
    <row r="170" spans="1:9" s="16" customFormat="1" ht="12.75">
      <c r="A170" s="55" t="s">
        <v>30</v>
      </c>
      <c r="B170" s="95">
        <f>SUM(B172:B173)</f>
        <v>1001472</v>
      </c>
      <c r="C170" s="96">
        <f>SUM(C172:C173)</f>
        <v>1000917.06</v>
      </c>
      <c r="D170" s="97">
        <f>SUM(D172:D173)</f>
        <v>554.9399999999441</v>
      </c>
      <c r="E170" s="96">
        <f>SUM(E172:E173)</f>
        <v>1001472</v>
      </c>
      <c r="F170" s="21"/>
      <c r="G170" s="48"/>
      <c r="I170" s="102"/>
    </row>
    <row r="171" spans="1:7" ht="12.75">
      <c r="A171" s="20" t="s">
        <v>27</v>
      </c>
      <c r="B171" s="80"/>
      <c r="C171" s="81"/>
      <c r="D171" s="80"/>
      <c r="E171" s="81"/>
      <c r="F171" s="12"/>
      <c r="G171" s="46"/>
    </row>
    <row r="172" spans="1:7" ht="12.75">
      <c r="A172" s="26" t="s">
        <v>35</v>
      </c>
      <c r="B172" s="74">
        <f>927029+14443</f>
        <v>941472</v>
      </c>
      <c r="C172" s="74">
        <f>926474.06+14443</f>
        <v>940917.06</v>
      </c>
      <c r="D172" s="98">
        <f>E172-C172</f>
        <v>554.9399999999441</v>
      </c>
      <c r="E172" s="74">
        <f>927029+14443</f>
        <v>941472</v>
      </c>
      <c r="F172" s="80"/>
      <c r="G172" s="46"/>
    </row>
    <row r="173" spans="1:7" ht="12.75">
      <c r="A173" s="56" t="s">
        <v>36</v>
      </c>
      <c r="B173" s="99">
        <v>60000</v>
      </c>
      <c r="C173" s="100">
        <v>60000</v>
      </c>
      <c r="D173" s="98">
        <f>E173-C173</f>
        <v>0</v>
      </c>
      <c r="E173" s="100">
        <v>60000</v>
      </c>
      <c r="F173" s="12"/>
      <c r="G173" s="12"/>
    </row>
    <row r="174" spans="1:7" ht="12.75">
      <c r="A174" s="46"/>
      <c r="B174" s="47"/>
      <c r="C174" s="47"/>
      <c r="D174" s="47"/>
      <c r="E174" s="47"/>
      <c r="F174" s="12"/>
      <c r="G174" s="12"/>
    </row>
    <row r="175" spans="1:7" ht="12.75" hidden="1">
      <c r="A175" s="46" t="s">
        <v>59</v>
      </c>
      <c r="B175" s="47"/>
      <c r="C175" s="47"/>
      <c r="D175" s="46"/>
      <c r="E175" s="47"/>
      <c r="F175" s="12"/>
      <c r="G175" s="12"/>
    </row>
    <row r="176" spans="1:7" ht="12.75" hidden="1">
      <c r="A176" s="12" t="s">
        <v>55</v>
      </c>
      <c r="B176" s="57"/>
      <c r="C176" s="21">
        <f>C6</f>
        <v>2494821.12</v>
      </c>
      <c r="D176" s="12"/>
      <c r="E176" s="21">
        <f>E6</f>
        <v>5308859.489999999</v>
      </c>
      <c r="F176" s="58"/>
      <c r="G176" s="12"/>
    </row>
    <row r="177" spans="1:7" ht="12.75" hidden="1">
      <c r="A177" s="12" t="s">
        <v>56</v>
      </c>
      <c r="B177" s="12"/>
      <c r="C177" s="21">
        <f>C60</f>
        <v>9876.64</v>
      </c>
      <c r="D177" s="12"/>
      <c r="E177" s="21">
        <f>E60</f>
        <v>76418.25</v>
      </c>
      <c r="F177" s="58"/>
      <c r="G177" s="12"/>
    </row>
    <row r="178" spans="1:7" ht="12.75" hidden="1">
      <c r="A178" s="12" t="s">
        <v>57</v>
      </c>
      <c r="B178" s="12"/>
      <c r="C178" s="21">
        <f>C176-C177</f>
        <v>2484944.48</v>
      </c>
      <c r="D178" s="21"/>
      <c r="E178" s="21">
        <f>E176-E177</f>
        <v>5232441.239999999</v>
      </c>
      <c r="F178" s="58"/>
      <c r="G178" s="12"/>
    </row>
    <row r="179" spans="1:7" ht="12.75" hidden="1">
      <c r="A179" s="12" t="s">
        <v>58</v>
      </c>
      <c r="B179" s="12"/>
      <c r="C179" s="21">
        <f>C156</f>
        <v>2887585.9699999997</v>
      </c>
      <c r="D179" s="21"/>
      <c r="E179" s="21">
        <f>E156</f>
        <v>4521504.069999999</v>
      </c>
      <c r="F179" s="58"/>
      <c r="G179" s="12"/>
    </row>
    <row r="180" spans="1:7" ht="12.75" hidden="1">
      <c r="A180" s="12" t="s">
        <v>64</v>
      </c>
      <c r="B180" s="12"/>
      <c r="C180" s="21">
        <v>0</v>
      </c>
      <c r="D180" s="21"/>
      <c r="E180" s="21">
        <v>0</v>
      </c>
      <c r="F180" s="58"/>
      <c r="G180" s="12"/>
    </row>
    <row r="181" spans="1:7" ht="12.75">
      <c r="A181" s="12" t="s">
        <v>65</v>
      </c>
      <c r="B181" s="12"/>
      <c r="C181" s="21"/>
      <c r="D181" s="21"/>
      <c r="E181" s="21"/>
      <c r="F181" s="58"/>
      <c r="G181" s="12"/>
    </row>
    <row r="182" spans="1:7" ht="12.75">
      <c r="A182" s="12" t="s">
        <v>149</v>
      </c>
      <c r="B182" s="12"/>
      <c r="C182" s="21"/>
      <c r="D182" s="21"/>
      <c r="E182" s="21"/>
      <c r="F182" s="58"/>
      <c r="G182" s="12"/>
    </row>
    <row r="183" spans="1:7" ht="12.75">
      <c r="A183" s="12"/>
      <c r="B183" s="12"/>
      <c r="C183" s="21"/>
      <c r="D183" s="21"/>
      <c r="E183" s="21"/>
      <c r="F183" s="58"/>
      <c r="G183" s="12"/>
    </row>
    <row r="184" spans="1:7" ht="12.75">
      <c r="A184" s="12"/>
      <c r="B184" s="12"/>
      <c r="C184" s="21"/>
      <c r="D184" s="21"/>
      <c r="E184" s="21"/>
      <c r="F184" s="58"/>
      <c r="G184" s="12"/>
    </row>
    <row r="185" spans="1:7" ht="12.75">
      <c r="A185" s="12"/>
      <c r="B185" s="12"/>
      <c r="C185" s="21"/>
      <c r="D185" s="21"/>
      <c r="E185" s="21"/>
      <c r="F185" s="58"/>
      <c r="G185" s="12"/>
    </row>
    <row r="186" spans="1:7" ht="12.75">
      <c r="A186" s="12"/>
      <c r="B186" s="12"/>
      <c r="C186" s="21"/>
      <c r="D186" s="21"/>
      <c r="E186" s="21"/>
      <c r="F186" s="58"/>
      <c r="G186" s="12"/>
    </row>
    <row r="187" spans="1:7" ht="12.75">
      <c r="A187" s="12"/>
      <c r="B187" s="12"/>
      <c r="C187" s="21"/>
      <c r="D187" s="21"/>
      <c r="E187" s="21"/>
      <c r="F187" s="58"/>
      <c r="G187" s="12"/>
    </row>
    <row r="188" spans="1:7" ht="12.75">
      <c r="A188" s="12"/>
      <c r="B188" s="12"/>
      <c r="C188" s="21"/>
      <c r="D188" s="21"/>
      <c r="E188" s="21"/>
      <c r="F188" s="58"/>
      <c r="G188" s="12"/>
    </row>
    <row r="189" spans="1:7" ht="12.75">
      <c r="A189" s="12"/>
      <c r="B189" s="12"/>
      <c r="C189" s="21"/>
      <c r="D189" s="21"/>
      <c r="E189" s="21"/>
      <c r="F189" s="58"/>
      <c r="G189" s="12"/>
    </row>
    <row r="190" spans="1:7" ht="12.75">
      <c r="A190" s="12"/>
      <c r="B190" s="12"/>
      <c r="C190" s="21"/>
      <c r="D190" s="21"/>
      <c r="E190" s="21"/>
      <c r="F190" s="58"/>
      <c r="G190" s="12"/>
    </row>
    <row r="191" spans="1:7" ht="12.75">
      <c r="A191" s="12"/>
      <c r="B191" s="12"/>
      <c r="C191" s="21"/>
      <c r="D191" s="21"/>
      <c r="E191" s="21"/>
      <c r="F191" s="58"/>
      <c r="G191" s="12"/>
    </row>
    <row r="192" spans="1:7" ht="12.75">
      <c r="A192" s="12"/>
      <c r="B192" s="12"/>
      <c r="C192" s="21"/>
      <c r="D192" s="21"/>
      <c r="E192" s="21"/>
      <c r="F192" s="58"/>
      <c r="G192" s="12"/>
    </row>
    <row r="193" spans="1:7" ht="12.75">
      <c r="A193" s="12"/>
      <c r="B193" s="12"/>
      <c r="C193" s="21"/>
      <c r="D193" s="21"/>
      <c r="E193" s="21"/>
      <c r="F193" s="58"/>
      <c r="G193" s="12"/>
    </row>
    <row r="194" spans="3:5" ht="14.25">
      <c r="C194" s="2"/>
      <c r="D194" s="2"/>
      <c r="E194" s="2"/>
    </row>
    <row r="195" spans="3:5" ht="14.25">
      <c r="C195" s="2"/>
      <c r="D195" s="2"/>
      <c r="E195" s="2"/>
    </row>
    <row r="196" spans="3:5" ht="14.25">
      <c r="C196" s="2"/>
      <c r="D196" s="2"/>
      <c r="E196" s="2"/>
    </row>
    <row r="197" spans="3:5" ht="14.25">
      <c r="C197" s="2"/>
      <c r="D197" s="2"/>
      <c r="E197" s="2"/>
    </row>
    <row r="198" spans="3:5" ht="14.25">
      <c r="C198" s="2"/>
      <c r="D198" s="2"/>
      <c r="E198" s="2"/>
    </row>
    <row r="199" spans="3:5" ht="14.25">
      <c r="C199" s="2"/>
      <c r="D199" s="2"/>
      <c r="E199" s="2"/>
    </row>
    <row r="200" spans="3:5" ht="14.25">
      <c r="C200" s="2"/>
      <c r="D200" s="2"/>
      <c r="E200" s="2"/>
    </row>
    <row r="201" spans="3:5" ht="14.25">
      <c r="C201" s="2"/>
      <c r="D201" s="2"/>
      <c r="E201" s="2"/>
    </row>
    <row r="202" spans="3:5" ht="14.25">
      <c r="C202" s="2"/>
      <c r="D202" s="2"/>
      <c r="E202" s="2"/>
    </row>
    <row r="203" spans="3:5" ht="14.25">
      <c r="C203" s="2"/>
      <c r="D203" s="2"/>
      <c r="E203" s="2"/>
    </row>
    <row r="204" spans="3:5" ht="14.25">
      <c r="C204" s="2"/>
      <c r="D204" s="2"/>
      <c r="E204" s="2"/>
    </row>
    <row r="205" spans="3:5" ht="14.25">
      <c r="C205" s="2"/>
      <c r="D205" s="2"/>
      <c r="E205" s="2"/>
    </row>
    <row r="206" spans="3:5" ht="14.25">
      <c r="C206" s="2"/>
      <c r="D206" s="2"/>
      <c r="E206" s="2"/>
    </row>
    <row r="207" spans="3:5" ht="14.25">
      <c r="C207" s="2"/>
      <c r="D207" s="2"/>
      <c r="E207" s="2"/>
    </row>
    <row r="208" spans="3:5" ht="14.25">
      <c r="C208" s="2"/>
      <c r="D208" s="2"/>
      <c r="E208" s="2"/>
    </row>
    <row r="209" spans="3:5" ht="14.25">
      <c r="C209" s="2"/>
      <c r="D209" s="2"/>
      <c r="E209" s="2"/>
    </row>
    <row r="210" spans="3:5" ht="14.25">
      <c r="C210" s="2"/>
      <c r="D210" s="2"/>
      <c r="E210" s="2"/>
    </row>
    <row r="211" spans="3:5" ht="14.25">
      <c r="C211" s="2"/>
      <c r="D211" s="2"/>
      <c r="E211" s="2"/>
    </row>
    <row r="212" spans="3:5" ht="14.25">
      <c r="C212" s="2"/>
      <c r="D212" s="2"/>
      <c r="E212" s="2"/>
    </row>
    <row r="213" spans="3:5" ht="14.25">
      <c r="C213" s="2"/>
      <c r="D213" s="2"/>
      <c r="E213" s="2"/>
    </row>
    <row r="214" spans="3:5" ht="14.25">
      <c r="C214" s="2"/>
      <c r="D214" s="2"/>
      <c r="E214" s="2"/>
    </row>
    <row r="215" spans="3:5" ht="14.25">
      <c r="C215" s="2"/>
      <c r="D215" s="2"/>
      <c r="E215" s="2"/>
    </row>
    <row r="216" spans="3:5" ht="14.25">
      <c r="C216" s="2"/>
      <c r="D216" s="2"/>
      <c r="E216" s="2"/>
    </row>
    <row r="217" spans="3:5" ht="14.25">
      <c r="C217" s="2"/>
      <c r="D217" s="2"/>
      <c r="E217" s="2"/>
    </row>
    <row r="218" spans="3:5" ht="14.25">
      <c r="C218" s="2"/>
      <c r="D218" s="2"/>
      <c r="E218" s="2"/>
    </row>
    <row r="219" spans="3:5" ht="14.25">
      <c r="C219" s="2"/>
      <c r="D219" s="2"/>
      <c r="E219" s="2"/>
    </row>
    <row r="220" spans="3:5" ht="14.25">
      <c r="C220" s="2"/>
      <c r="D220" s="2"/>
      <c r="E220" s="2"/>
    </row>
    <row r="221" spans="3:5" ht="14.25">
      <c r="C221" s="2"/>
      <c r="D221" s="2"/>
      <c r="E221" s="2"/>
    </row>
    <row r="222" spans="3:5" ht="14.25">
      <c r="C222" s="2"/>
      <c r="D222" s="2"/>
      <c r="E222" s="2"/>
    </row>
    <row r="223" spans="3:5" ht="14.25">
      <c r="C223" s="2"/>
      <c r="D223" s="2"/>
      <c r="E223" s="2"/>
    </row>
    <row r="224" spans="3:5" ht="14.25">
      <c r="C224" s="2"/>
      <c r="D224" s="2"/>
      <c r="E224" s="2"/>
    </row>
    <row r="225" spans="3:5" ht="14.25">
      <c r="C225" s="2"/>
      <c r="D225" s="2"/>
      <c r="E225" s="2"/>
    </row>
    <row r="226" spans="3:5" ht="14.25">
      <c r="C226" s="2"/>
      <c r="D226" s="2"/>
      <c r="E226" s="2"/>
    </row>
    <row r="227" spans="3:5" ht="14.25">
      <c r="C227" s="2"/>
      <c r="D227" s="2"/>
      <c r="E227" s="2"/>
    </row>
    <row r="228" spans="3:5" ht="14.25">
      <c r="C228" s="2"/>
      <c r="D228" s="2"/>
      <c r="E228" s="2"/>
    </row>
    <row r="229" spans="3:5" ht="14.25">
      <c r="C229" s="2"/>
      <c r="D229" s="2"/>
      <c r="E229" s="2"/>
    </row>
    <row r="230" spans="3:5" ht="14.25">
      <c r="C230" s="2"/>
      <c r="D230" s="2"/>
      <c r="E230" s="2"/>
    </row>
    <row r="231" spans="3:5" ht="14.25">
      <c r="C231" s="2"/>
      <c r="D231" s="2"/>
      <c r="E231" s="2"/>
    </row>
    <row r="232" spans="3:5" ht="14.25">
      <c r="C232" s="2"/>
      <c r="D232" s="2"/>
      <c r="E232" s="2"/>
    </row>
    <row r="233" spans="3:5" ht="14.25">
      <c r="C233" s="2"/>
      <c r="D233" s="2"/>
      <c r="E233" s="2"/>
    </row>
    <row r="234" spans="3:5" ht="14.25">
      <c r="C234" s="2"/>
      <c r="D234" s="2"/>
      <c r="E234" s="2"/>
    </row>
    <row r="235" spans="3:5" ht="14.25">
      <c r="C235" s="2"/>
      <c r="D235" s="2"/>
      <c r="E235" s="2"/>
    </row>
    <row r="236" spans="3:5" ht="14.25">
      <c r="C236" s="2"/>
      <c r="D236" s="2"/>
      <c r="E236" s="2"/>
    </row>
    <row r="237" spans="3:5" ht="14.25">
      <c r="C237" s="2"/>
      <c r="D237" s="2"/>
      <c r="E237" s="2"/>
    </row>
    <row r="238" spans="3:5" ht="14.25">
      <c r="C238" s="2"/>
      <c r="D238" s="2"/>
      <c r="E238" s="2"/>
    </row>
    <row r="239" spans="3:5" ht="14.25">
      <c r="C239" s="2"/>
      <c r="D239" s="2"/>
      <c r="E239" s="2"/>
    </row>
    <row r="240" spans="3:5" ht="14.25">
      <c r="C240" s="2"/>
      <c r="D240" s="2"/>
      <c r="E240" s="2"/>
    </row>
    <row r="241" spans="3:5" ht="14.25">
      <c r="C241" s="2"/>
      <c r="D241" s="2"/>
      <c r="E241" s="2"/>
    </row>
    <row r="242" spans="3:5" ht="14.25">
      <c r="C242" s="2"/>
      <c r="D242" s="2"/>
      <c r="E242" s="2"/>
    </row>
    <row r="243" spans="3:5" ht="14.25">
      <c r="C243" s="2"/>
      <c r="D243" s="2"/>
      <c r="E243" s="2"/>
    </row>
    <row r="244" spans="3:5" ht="14.25">
      <c r="C244" s="2"/>
      <c r="D244" s="2"/>
      <c r="E244" s="2"/>
    </row>
    <row r="245" spans="3:5" ht="14.25">
      <c r="C245" s="2"/>
      <c r="D245" s="2"/>
      <c r="E245" s="2"/>
    </row>
    <row r="246" spans="3:5" ht="14.25">
      <c r="C246" s="2"/>
      <c r="D246" s="2"/>
      <c r="E246" s="2"/>
    </row>
    <row r="247" spans="3:5" ht="14.25">
      <c r="C247" s="2"/>
      <c r="D247" s="2"/>
      <c r="E247" s="2"/>
    </row>
    <row r="248" spans="3:5" ht="14.25">
      <c r="C248" s="2"/>
      <c r="D248" s="2"/>
      <c r="E248" s="2"/>
    </row>
    <row r="249" spans="3:5" ht="14.25">
      <c r="C249" s="2"/>
      <c r="D249" s="2"/>
      <c r="E249" s="2"/>
    </row>
    <row r="250" spans="3:5" ht="14.25">
      <c r="C250" s="2"/>
      <c r="D250" s="2"/>
      <c r="E250" s="2"/>
    </row>
    <row r="251" spans="3:5" ht="14.25">
      <c r="C251" s="2"/>
      <c r="D251" s="2"/>
      <c r="E251" s="2"/>
    </row>
    <row r="252" spans="3:5" ht="14.25">
      <c r="C252" s="2"/>
      <c r="D252" s="2"/>
      <c r="E252" s="2"/>
    </row>
    <row r="253" spans="3:5" ht="14.25">
      <c r="C253" s="2"/>
      <c r="D253" s="2"/>
      <c r="E253" s="2"/>
    </row>
    <row r="254" spans="3:5" ht="14.25">
      <c r="C254" s="2"/>
      <c r="D254" s="2"/>
      <c r="E254" s="2"/>
    </row>
    <row r="255" spans="3:5" ht="14.25">
      <c r="C255" s="2"/>
      <c r="D255" s="2"/>
      <c r="E255" s="2"/>
    </row>
    <row r="256" spans="3:5" ht="14.25">
      <c r="C256" s="2"/>
      <c r="D256" s="2"/>
      <c r="E256" s="2"/>
    </row>
    <row r="257" spans="3:5" ht="14.25">
      <c r="C257" s="2"/>
      <c r="D257" s="2"/>
      <c r="E257" s="2"/>
    </row>
    <row r="258" spans="3:5" ht="14.25">
      <c r="C258" s="2"/>
      <c r="D258" s="2"/>
      <c r="E258" s="2"/>
    </row>
    <row r="259" spans="3:5" ht="14.25">
      <c r="C259" s="2"/>
      <c r="D259" s="2"/>
      <c r="E259" s="2"/>
    </row>
    <row r="260" spans="3:5" ht="14.25">
      <c r="C260" s="2"/>
      <c r="D260" s="2"/>
      <c r="E260" s="2"/>
    </row>
    <row r="261" spans="3:5" ht="14.25">
      <c r="C261" s="2"/>
      <c r="D261" s="2"/>
      <c r="E261" s="2"/>
    </row>
    <row r="262" spans="3:5" ht="14.25">
      <c r="C262" s="2"/>
      <c r="D262" s="2"/>
      <c r="E262" s="2"/>
    </row>
    <row r="263" spans="3:5" ht="14.25">
      <c r="C263" s="2"/>
      <c r="D263" s="2"/>
      <c r="E263" s="2"/>
    </row>
    <row r="264" spans="3:5" ht="14.25">
      <c r="C264" s="2"/>
      <c r="D264" s="2"/>
      <c r="E264" s="2"/>
    </row>
    <row r="265" spans="3:5" ht="14.25">
      <c r="C265" s="2"/>
      <c r="D265" s="2"/>
      <c r="E265" s="2"/>
    </row>
  </sheetData>
  <printOptions/>
  <pageMargins left="0.5511811023622047" right="0.15748031496062992" top="0.3937007874015748" bottom="0.5905511811023623" header="0.1968503937007874" footer="0.31496062992125984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2007-04-25T12:52:11Z</cp:lastPrinted>
  <dcterms:created xsi:type="dcterms:W3CDTF">2004-03-01T11:41:49Z</dcterms:created>
  <dcterms:modified xsi:type="dcterms:W3CDTF">2007-04-25T12:55:44Z</dcterms:modified>
  <cp:category/>
  <cp:version/>
  <cp:contentType/>
  <cp:contentStatus/>
</cp:coreProperties>
</file>