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<sst xmlns="http://schemas.openxmlformats.org/spreadsheetml/2006/main" count="525" uniqueCount="305">
  <si>
    <t>GOSPODARKA KOMUNALNA</t>
  </si>
  <si>
    <t>BEZPIECZEŃSTWO  PUBLICZNE</t>
  </si>
  <si>
    <t>OGÓŁEM</t>
  </si>
  <si>
    <t>Pozostała działalność</t>
  </si>
  <si>
    <t>Gospodarka gruntami i nieruchom.</t>
  </si>
  <si>
    <t>wpływy z usług</t>
  </si>
  <si>
    <t>OŚWIATA I WYCHOWANIE</t>
  </si>
  <si>
    <t>Szkoły podstawowe</t>
  </si>
  <si>
    <t>Gimnazja</t>
  </si>
  <si>
    <t>podatek rolny</t>
  </si>
  <si>
    <t>podatek leśny</t>
  </si>
  <si>
    <t>podatek od nieruchomości</t>
  </si>
  <si>
    <t>podatek od środków transportowych</t>
  </si>
  <si>
    <t>podatek od spadków i darowizn</t>
  </si>
  <si>
    <t>Urzędy wojewódzkie</t>
  </si>
  <si>
    <t>subwencje ogólne z budżetu  państwa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</si>
  <si>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</si>
  <si>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</si>
  <si>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</si>
  <si>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</si>
  <si>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</si>
  <si>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</si>
  <si>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</si>
  <si>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</si>
  <si>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</si>
  <si>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</si>
  <si>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osób fizycznych</t>
  </si>
  <si>
    <t>Wpływy z podatku dochodowego od</t>
  </si>
  <si>
    <t>Wpływy z pod.rolnego,pod.leśnego,pod.</t>
  </si>
  <si>
    <t>Urzędy gmin</t>
  </si>
  <si>
    <t>I OCHRONA  PRZECIWPOŻAROWA</t>
  </si>
  <si>
    <t>Część oświatowa subwencji ogólnej</t>
  </si>
  <si>
    <t>dla jednostek samorządu terytorial.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</si>
  <si>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</si>
  <si>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</si>
  <si>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</si>
  <si>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</si>
  <si>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</si>
  <si>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wpływy z różnych dochodów</t>
  </si>
  <si>
    <t>wpływy z opłaty miejscowej</t>
  </si>
  <si>
    <t>podatków i opłat</t>
  </si>
  <si>
    <t>dochody z najmu i dzierżawy składnik.</t>
  </si>
  <si>
    <t>wpływy z różnych opłat</t>
  </si>
  <si>
    <t>wpływy z tyt.przekształcenia prawa</t>
  </si>
  <si>
    <t>użytkowania wieczystego przysług.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</si>
  <si>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</si>
  <si>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</si>
  <si>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</si>
  <si>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</si>
  <si>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</si>
  <si>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</si>
  <si>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</si>
  <si>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</si>
  <si>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</si>
  <si>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</si>
  <si>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</si>
  <si>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dotacje celowe otrzymane z bud.państ.</t>
  </si>
  <si>
    <t>zleconych gminie ustawami</t>
  </si>
  <si>
    <t>wpłaty z tyt.odpłatnego nabycia prawa</t>
  </si>
  <si>
    <t>gmin</t>
  </si>
  <si>
    <t xml:space="preserve">administr.rządowej oraz innych zadań 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</si>
  <si>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</si>
  <si>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</si>
  <si>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</si>
  <si>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</si>
  <si>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</si>
  <si>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</si>
  <si>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Straż Miejska</t>
  </si>
  <si>
    <t>grzywny,mandaty i inne kary pieniężne</t>
  </si>
  <si>
    <t>podatek od czynności cywilnoprawnych</t>
  </si>
  <si>
    <t>Wpływy z innych opłat stanowiących</t>
  </si>
  <si>
    <t>Przedszkola</t>
  </si>
  <si>
    <t>na rachunkach bankowych i inne)</t>
  </si>
  <si>
    <t>Plan na</t>
  </si>
  <si>
    <t>2002 r.</t>
  </si>
  <si>
    <t>Towarzystwa Budownictwa Społecznego</t>
  </si>
  <si>
    <t>Składki na ubezpieczenie zdrowotne</t>
  </si>
  <si>
    <t>opłacane za osoby pobierające niektóre</t>
  </si>
  <si>
    <t>(zwrot nakładów-przedsięwzięcie termomodern.)</t>
  </si>
  <si>
    <t>Drogi publiczne gminne</t>
  </si>
  <si>
    <t xml:space="preserve">wypoczynku dzieci i młodzieży </t>
  </si>
  <si>
    <t>majątkowych Skarbu Państwa,jedn.samorz.</t>
  </si>
  <si>
    <t>teryt.lub innych jednostek zaliczanych do</t>
  </si>
  <si>
    <t>sektora finansów publ.oraz innych umów.....</t>
  </si>
  <si>
    <t>dochody jedn.samorz.teryt.na podst .ustaw</t>
  </si>
  <si>
    <t>RÓŻNE ROZLICZENIA</t>
  </si>
  <si>
    <t>O690</t>
  </si>
  <si>
    <t>POMOC  SPOŁECZNA</t>
  </si>
  <si>
    <t>szkolnej, a także szkolenia młodzieży</t>
  </si>
  <si>
    <t>O970</t>
  </si>
  <si>
    <t>O440</t>
  </si>
  <si>
    <t>O910</t>
  </si>
  <si>
    <t>O470</t>
  </si>
  <si>
    <t>O750</t>
  </si>
  <si>
    <t>O760</t>
  </si>
  <si>
    <t>O770</t>
  </si>
  <si>
    <t>O830</t>
  </si>
  <si>
    <t>O920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</si>
  <si>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</si>
  <si>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</si>
  <si>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</si>
  <si>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</si>
  <si>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</si>
  <si>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</si>
  <si>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</si>
  <si>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</si>
  <si>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</si>
  <si>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</si>
  <si>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O410</t>
  </si>
  <si>
    <t>O480</t>
  </si>
  <si>
    <t>OO10</t>
  </si>
  <si>
    <t>OO20</t>
  </si>
  <si>
    <t>zadania bieżące realizowane na podst.</t>
  </si>
  <si>
    <t>na realizację własnych zadań bieżących</t>
  </si>
  <si>
    <t>(rozliczenia z lat ubiegłych i różne dochody)</t>
  </si>
  <si>
    <t>z ubezpieczenia społecznego</t>
  </si>
  <si>
    <t>od czynności cywilnoprawnych,podatków</t>
  </si>
  <si>
    <t>i opłat lokalnych od osób prawnych i innych</t>
  </si>
  <si>
    <t>Wpływy z pod.rolnego,pod.leśnego,</t>
  </si>
  <si>
    <t>podatku od spadków i darowizn,podatku</t>
  </si>
  <si>
    <t>od czynności cywilnoprawnych oraz</t>
  </si>
  <si>
    <t>podatków i opłat lokalnych od osób</t>
  </si>
  <si>
    <t>własności  oraz prawa użytkowania</t>
  </si>
  <si>
    <t>wieczystego nieruchomości</t>
  </si>
  <si>
    <t>odsetki od nietermin.wpłat z tyt.pod.i opł.</t>
  </si>
  <si>
    <t xml:space="preserve">dochody jst związane z realizacją zadań </t>
  </si>
  <si>
    <t>z zakresu admin.rządowej oraz innych zadań</t>
  </si>
  <si>
    <t>zleconych ustawami (dowody osobiste)</t>
  </si>
  <si>
    <t>jednostek organizacyjnych</t>
  </si>
  <si>
    <t xml:space="preserve">fizycznych </t>
  </si>
  <si>
    <t>gmin (posiłek dla potrzebujących)</t>
  </si>
  <si>
    <t>Część równoważąca subw.ogólnej dla gmin</t>
  </si>
  <si>
    <t>(kwota równoważąca dodatki mieszkaniowe)</t>
  </si>
  <si>
    <t>wpływy z różnych opłat (szkoła  nr 1)</t>
  </si>
  <si>
    <t>O490</t>
  </si>
  <si>
    <t xml:space="preserve">wpływy z innych lokalnych opłat pobieranych </t>
  </si>
  <si>
    <t>przez jst na podstawie odrębnych ustaw</t>
  </si>
  <si>
    <t>wpływy z usług(sprzedaż ciepła dla BGŻ i inne)</t>
  </si>
  <si>
    <t>rekompensaty utraconych dochodów…..</t>
  </si>
  <si>
    <t>O590</t>
  </si>
  <si>
    <t>O400</t>
  </si>
  <si>
    <t>wpływy z opłaty produktowej</t>
  </si>
  <si>
    <t>Załącznik nr 1</t>
  </si>
  <si>
    <t>Dział</t>
  </si>
  <si>
    <t xml:space="preserve">Wpływy i wydatki związane z gromadzeniem </t>
  </si>
  <si>
    <t>środków z opłat produktowych</t>
  </si>
  <si>
    <t>Część wyrównawcza subwencji ogólnej</t>
  </si>
  <si>
    <t>dla gmin</t>
  </si>
  <si>
    <t>Stołówki szkolne</t>
  </si>
  <si>
    <t>opłata od posiadania psów</t>
  </si>
  <si>
    <t>Źródła dochodów</t>
  </si>
  <si>
    <t>na realizację zadań bieżących z zakresu</t>
  </si>
  <si>
    <t xml:space="preserve">Plan na </t>
  </si>
  <si>
    <t>po zmianach</t>
  </si>
  <si>
    <t>majątk.Skarbu Państwa,jedn.samorz.</t>
  </si>
  <si>
    <t>teryt.lub innych jednostek zalicz.do</t>
  </si>
  <si>
    <t>TURYSTYKA</t>
  </si>
  <si>
    <t xml:space="preserve">dotacje celowe otrzymane z gminy na </t>
  </si>
  <si>
    <t>porozumień(umów) między j.s.t.</t>
  </si>
  <si>
    <t>DZIAŁALNOŚĆ USŁUGOWA</t>
  </si>
  <si>
    <t>Opracowania goedezyjne i kartograf.</t>
  </si>
  <si>
    <t>zleconych ustawami (spec.usł.opiekuńcze)</t>
  </si>
  <si>
    <t xml:space="preserve">POZOSTAŁE ZADANIA W ZAKRESIE </t>
  </si>
  <si>
    <t>POLITYKI SPOŁECZNEJ</t>
  </si>
  <si>
    <t>Pomoc materialna dla uczniów</t>
  </si>
  <si>
    <t>Struktura</t>
  </si>
  <si>
    <t>Plan</t>
  </si>
  <si>
    <t xml:space="preserve">Przewidywane </t>
  </si>
  <si>
    <t>wykonanie</t>
  </si>
  <si>
    <t>planu</t>
  </si>
  <si>
    <t>2009r.</t>
  </si>
  <si>
    <t xml:space="preserve">% </t>
  </si>
  <si>
    <t>wskaźnik</t>
  </si>
  <si>
    <t xml:space="preserve">środki na dofinansowanie własnych </t>
  </si>
  <si>
    <t>inwestycji gmin (związków gmin),powiatów</t>
  </si>
  <si>
    <t xml:space="preserve">(związków powiatów),samorządów </t>
  </si>
  <si>
    <t>województw,pozyskane z innych źródeł</t>
  </si>
  <si>
    <t>dotacje rozwojowe oraz środki</t>
  </si>
  <si>
    <t>na finansowanie Wspólnej Polityki</t>
  </si>
  <si>
    <t>do objaśnień</t>
  </si>
  <si>
    <t>w tym:</t>
  </si>
  <si>
    <t>roczna opłata z tyt.użytkowania wieczyst.</t>
  </si>
  <si>
    <t>opłata z tyt.trwałego zarządu</t>
  </si>
  <si>
    <t>opłata za użytk.wieczyste %(sprzedaż)</t>
  </si>
  <si>
    <t>opłata za użytkowanie nieruchomości</t>
  </si>
  <si>
    <t>sprzedaż nieruchomości</t>
  </si>
  <si>
    <t>zwrot bonifikaty</t>
  </si>
  <si>
    <t>sprzedaż gruntu</t>
  </si>
  <si>
    <t>sprzedaż lokali użytkowych</t>
  </si>
  <si>
    <t>najem komunalnych lokali mieszkalnych</t>
  </si>
  <si>
    <t>najem lokali użytkowych i reklama MTBS</t>
  </si>
  <si>
    <t>wynagrodzenie płatnika</t>
  </si>
  <si>
    <t>zwrot opłat sądowych</t>
  </si>
  <si>
    <t>koszty zastępstwa procesowego</t>
  </si>
  <si>
    <t>szkoła nr 1</t>
  </si>
  <si>
    <t>szkoła nr 2</t>
  </si>
  <si>
    <t>wpływy z usług (szkoła nr 1)</t>
  </si>
  <si>
    <t>wpływy z różnych opłat (opłaty za przedszkole)</t>
  </si>
  <si>
    <t>wpływy z usług (odpł.za posiłki)</t>
  </si>
  <si>
    <t>gimnazjum</t>
  </si>
  <si>
    <t>(środki z Funduszu Rozwoju Kultury</t>
  </si>
  <si>
    <t>Fizycznej )</t>
  </si>
  <si>
    <t xml:space="preserve">wpływy z różnych dochodów </t>
  </si>
  <si>
    <t>Rolnej(aktywizacja zawodowa...)</t>
  </si>
  <si>
    <t>Rolnej (aktywizacja zawodowa...)</t>
  </si>
  <si>
    <t>Treść</t>
  </si>
  <si>
    <t>z tego:</t>
  </si>
  <si>
    <t>dochody majątkowe</t>
  </si>
  <si>
    <t>dochody bieżące</t>
  </si>
  <si>
    <t>a) zestawienie dochodów wg działów</t>
  </si>
  <si>
    <t>rozdz.</t>
  </si>
  <si>
    <t xml:space="preserve">§ </t>
  </si>
  <si>
    <t>kol.6/5</t>
  </si>
  <si>
    <t>Lp.</t>
  </si>
  <si>
    <t>b)zestawienie dochodów wg działów, rozdziałów i paragrafów</t>
  </si>
  <si>
    <t>sekt.finansów publ.oraz innych umów.....</t>
  </si>
  <si>
    <t>Planowane dochody na 2010 r.w porównaniu z przewidywanym wykonaniem w 2009 r.</t>
  </si>
  <si>
    <t>2009 r.</t>
  </si>
  <si>
    <t>na 2010 r.</t>
  </si>
  <si>
    <t>2010r.</t>
  </si>
  <si>
    <t>odpłatne nabycie prawa własności</t>
  </si>
  <si>
    <t>pasa drogowego ; opłata adiacencka)</t>
  </si>
  <si>
    <t>(koncesje TAXI)</t>
  </si>
  <si>
    <t>środki na dofinansowanie własnych</t>
  </si>
  <si>
    <t>pomoc materialna dla uczniów</t>
  </si>
  <si>
    <t>dotacja zakup podręczników</t>
  </si>
  <si>
    <t>Oczyszczanie miast i wsi</t>
  </si>
  <si>
    <t>KULTURA FIZYCZNA I SPORT</t>
  </si>
  <si>
    <t>Obiekty sportowe</t>
  </si>
  <si>
    <t>wpływy z tytułu  pomocy finansowej</t>
  </si>
  <si>
    <t>samorządu terytorialnego na dofinansowanie</t>
  </si>
  <si>
    <t xml:space="preserve">własnych zadań inwestycyjnych i zakupów </t>
  </si>
  <si>
    <t>interpretacja przepisów prawnych</t>
  </si>
  <si>
    <t>inne</t>
  </si>
  <si>
    <t>dotacje rozwojowe (Regionalna Platforma</t>
  </si>
  <si>
    <t>Cyfrowa.Gmina Międzyzdroje)</t>
  </si>
  <si>
    <t>Wybory do Parlamentu Europejskiego</t>
  </si>
  <si>
    <t>Comeniusa)</t>
  </si>
  <si>
    <t>O900</t>
  </si>
  <si>
    <t>OCHRONA ZDROWIA</t>
  </si>
  <si>
    <t>Przeciwdziałanie alkoholizmowi</t>
  </si>
  <si>
    <t>(wpływy za sprzątanie)</t>
  </si>
  <si>
    <t>Zakłady gospodarki komunalnej</t>
  </si>
  <si>
    <t>inwestycyjnych ( Orlik 2012)</t>
  </si>
  <si>
    <t>inwestycyjnych własnych gmin (Orlik 2012)</t>
  </si>
  <si>
    <t>dotacje celowe otrzymane z budżetu</t>
  </si>
  <si>
    <t>państwa na realizację inwestycji i zakupów</t>
  </si>
  <si>
    <t>inwestycyjnych własnych gmin(związków</t>
  </si>
  <si>
    <t>gmin)-dotacja na budowę i przebudowę</t>
  </si>
  <si>
    <t>ul. Nowomyśliwskiej</t>
  </si>
  <si>
    <t>dotacje celowe otrzymane z bud.państwa</t>
  </si>
  <si>
    <t>od osób fizycznych</t>
  </si>
  <si>
    <t>DOCHODY OD OSÓB PRAWNNYCH,</t>
  </si>
  <si>
    <t>OD OSÓB FIZYCZNYCH I OD INNYCH</t>
  </si>
  <si>
    <t>JEDNOSTEK NIEPOSIADAJĄCYCH</t>
  </si>
  <si>
    <t>OSOBOWOŚCI PRAWNEJ ORAZ</t>
  </si>
  <si>
    <t>WYDATKI ZWIĄZANE Z ICH POBOREM</t>
  </si>
  <si>
    <t>odsetki od nietrminowych wpłat z tytułu</t>
  </si>
  <si>
    <t>wpływy z opłat za wydawanie zezwoleń</t>
  </si>
  <si>
    <t>na sprzedaż alkoholu</t>
  </si>
  <si>
    <t>wpływy z opłat za koncesje i licencje</t>
  </si>
  <si>
    <t>zadań bieżących gmin (związków gmin),</t>
  </si>
  <si>
    <t>powiatów(związków powiatów),</t>
  </si>
  <si>
    <t>samorządów województw,pozyskane</t>
  </si>
  <si>
    <t>z innych źródeł(Partnerski Projekt</t>
  </si>
  <si>
    <t>Dowożenie uczniów do szkół</t>
  </si>
  <si>
    <t>odsetki od dotacji wykorzystanych</t>
  </si>
  <si>
    <t>niezgodnie z przeznaczeniem lub</t>
  </si>
  <si>
    <t>pobranych w nadmiernej wysokości</t>
  </si>
  <si>
    <t>z funduszu alimentacyjnego oraz składki</t>
  </si>
  <si>
    <t>na ubezpieczenia emerytalne i rentowe</t>
  </si>
  <si>
    <t>Świadczenia rodzinne, świadczenie</t>
  </si>
  <si>
    <t>zleconych ustawami (fundusz alimentac.)</t>
  </si>
  <si>
    <t>świadczenia z pomocy społecznej,</t>
  </si>
  <si>
    <t>niektóre świadczenia rodzinne oraz za</t>
  </si>
  <si>
    <t>osoby uczestniczące w zajęciach</t>
  </si>
  <si>
    <t>w centrum integracji społecznej</t>
  </si>
  <si>
    <t>na realizację własnych zadań bieżacych</t>
  </si>
  <si>
    <t>składki na ubezpieczenia emerytalne</t>
  </si>
  <si>
    <t>i rentowe</t>
  </si>
  <si>
    <t>zasiłki okresowe o charakterze obowiązkowym</t>
  </si>
  <si>
    <t>zasiłki stałe</t>
  </si>
  <si>
    <t>zleconych gminie ustawami(zasiłki stałe)</t>
  </si>
  <si>
    <t>Zasiłki stałe</t>
  </si>
  <si>
    <t xml:space="preserve">udzielanej między  jednostkami </t>
  </si>
  <si>
    <t xml:space="preserve">dotacje celowe otrzymane z budżetu </t>
  </si>
  <si>
    <t xml:space="preserve">państwa na realizację inwestycji i zakupów </t>
  </si>
  <si>
    <t>DOCH.OD OSÓB PRAWNYCH,</t>
  </si>
  <si>
    <t xml:space="preserve">JEDNOSTEK NIEPOSIADAJĄCYCH </t>
  </si>
  <si>
    <t>dotacje rozwojowe</t>
  </si>
  <si>
    <t>(środki na zadanie inwestycyjne pn.</t>
  </si>
  <si>
    <t>"Wprowadzenie nowej formy turystycznego</t>
  </si>
  <si>
    <t>zagospodarowania Promenady Gwiazd)</t>
  </si>
  <si>
    <t>czy będzie par.6200</t>
  </si>
  <si>
    <t>Infrastruktura portowa</t>
  </si>
  <si>
    <t>"Budowa infrastruktury Portu Jachtowego</t>
  </si>
  <si>
    <t>w Wapnicy)</t>
  </si>
  <si>
    <t>(opłata za wpis do EDG-2009 r.; opłata za zajęcie</t>
  </si>
  <si>
    <t>o umorzenie</t>
  </si>
  <si>
    <t>Wczesne wspomaganie rozwoju</t>
  </si>
  <si>
    <t>dziecka</t>
  </si>
  <si>
    <t>wpływy z usług(szkoła nr 2)</t>
  </si>
  <si>
    <t>sprzedaż lokali mieszkalnych</t>
  </si>
  <si>
    <t>najem lokali mieszkalnych z lat ubiegł.PZM</t>
  </si>
  <si>
    <t>nieruchomości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</si>
</sst>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i/>
      <sz val="9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i/>
      <sz val="8"/>
      <name val="Arial CE"/>
      <family val="0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name val="Arial CE"/>
      <family val="2"/>
    </font>
    <font>
      <sz val="11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Continuous"/>
    </xf>
    <xf numFmtId="4" fontId="3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1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" fontId="0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5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2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22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10" fontId="6" fillId="0" borderId="11" xfId="0" applyNumberFormat="1" applyFont="1" applyBorder="1" applyAlignment="1">
      <alignment/>
    </xf>
    <xf numFmtId="0" fontId="0" fillId="0" borderId="15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10" fontId="6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22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4" fontId="6" fillId="0" borderId="2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10" fontId="6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10" fontId="6" fillId="0" borderId="2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10" fontId="6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0" fontId="6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3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10" fontId="8" fillId="0" borderId="13" xfId="0" applyNumberFormat="1" applyFont="1" applyBorder="1" applyAlignment="1">
      <alignment/>
    </xf>
    <xf numFmtId="10" fontId="8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721"/>
  <sheetViews>
    <sheetView showGridLines="0" tabSelected="1" zoomScalePageLayoutView="0" workbookViewId="0" topLeftCell="A418">
      <selection activeCell="F114" sqref="F114"/>
    </sheetView>
  </sheetViews>
  <sheetFormatPr defaultColWidth="9.00390625" defaultRowHeight="12.75"/>
  <cols>
    <col min="1" max="1" width="3.25390625" style="14" customWidth="1"/>
    <col min="2" max="2" width="6.00390625" style="4" customWidth="1"/>
    <col min="3" max="3" width="34.875" style="4" customWidth="1"/>
    <col min="4" max="4" width="0.12890625" style="55" hidden="1" customWidth="1"/>
    <col min="5" max="5" width="18.625" style="26" customWidth="1"/>
    <col min="6" max="7" width="14.75390625" style="25" customWidth="1"/>
    <col min="8" max="8" width="7.75390625" style="93" customWidth="1"/>
    <col min="9" max="9" width="7.375" style="93" customWidth="1"/>
    <col min="10" max="71" width="9.125" style="19" customWidth="1"/>
  </cols>
  <sheetData>
    <row r="3" spans="6:7" ht="12.75">
      <c r="F3" s="26" t="s">
        <v>142</v>
      </c>
      <c r="G3" s="26"/>
    </row>
    <row r="4" spans="6:7" ht="12.75">
      <c r="F4" s="26" t="s">
        <v>179</v>
      </c>
      <c r="G4" s="26"/>
    </row>
    <row r="5" spans="6:7" ht="12.75">
      <c r="F5" s="26"/>
      <c r="G5" s="26"/>
    </row>
    <row r="6" spans="1:71" s="141" customFormat="1" ht="12.75">
      <c r="A6" s="141" t="s">
        <v>216</v>
      </c>
      <c r="B6" s="148"/>
      <c r="C6" s="148"/>
      <c r="D6" s="149"/>
      <c r="E6" s="150"/>
      <c r="F6" s="150"/>
      <c r="G6" s="150"/>
      <c r="H6" s="151"/>
      <c r="I6" s="151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</row>
    <row r="7" spans="1:5" ht="12.75">
      <c r="A7" s="14" t="s">
        <v>209</v>
      </c>
      <c r="B7" s="17"/>
      <c r="C7" s="17"/>
      <c r="D7" s="18"/>
      <c r="E7" s="25"/>
    </row>
    <row r="8" spans="1:9" ht="12.75">
      <c r="A8" s="142"/>
      <c r="B8" s="109" t="s">
        <v>143</v>
      </c>
      <c r="C8" s="109"/>
      <c r="D8" s="56" t="s">
        <v>73</v>
      </c>
      <c r="E8" s="58" t="s">
        <v>152</v>
      </c>
      <c r="F8" s="75" t="s">
        <v>167</v>
      </c>
      <c r="G8" s="57" t="s">
        <v>166</v>
      </c>
      <c r="H8" s="98" t="s">
        <v>171</v>
      </c>
      <c r="I8" s="98" t="s">
        <v>165</v>
      </c>
    </row>
    <row r="9" spans="1:9" ht="12.75">
      <c r="A9" s="123" t="s">
        <v>213</v>
      </c>
      <c r="B9" s="132" t="s">
        <v>210</v>
      </c>
      <c r="C9" s="110" t="s">
        <v>205</v>
      </c>
      <c r="D9" s="59" t="s">
        <v>74</v>
      </c>
      <c r="E9" s="160" t="s">
        <v>170</v>
      </c>
      <c r="F9" s="23" t="s">
        <v>168</v>
      </c>
      <c r="G9" s="162" t="s">
        <v>218</v>
      </c>
      <c r="H9" s="101" t="s">
        <v>172</v>
      </c>
      <c r="I9" s="99" t="s">
        <v>169</v>
      </c>
    </row>
    <row r="10" spans="1:9" ht="12.75">
      <c r="A10" s="123"/>
      <c r="B10" s="111" t="s">
        <v>211</v>
      </c>
      <c r="C10" s="111"/>
      <c r="D10" s="60"/>
      <c r="E10" s="43" t="s">
        <v>153</v>
      </c>
      <c r="F10" s="161" t="s">
        <v>217</v>
      </c>
      <c r="G10" s="61"/>
      <c r="H10" s="100" t="s">
        <v>212</v>
      </c>
      <c r="I10" s="100" t="s">
        <v>219</v>
      </c>
    </row>
    <row r="11" spans="1:9" ht="12.75">
      <c r="A11" s="143">
        <v>1</v>
      </c>
      <c r="B11" s="86">
        <v>2</v>
      </c>
      <c r="C11" s="62">
        <v>3</v>
      </c>
      <c r="D11" s="63"/>
      <c r="E11" s="81">
        <v>4</v>
      </c>
      <c r="F11" s="81">
        <v>5</v>
      </c>
      <c r="G11" s="81">
        <v>6</v>
      </c>
      <c r="H11" s="96">
        <v>7</v>
      </c>
      <c r="I11" s="117">
        <v>8</v>
      </c>
    </row>
    <row r="12" spans="1:9" ht="12.75">
      <c r="A12" s="123"/>
      <c r="B12" s="113"/>
      <c r="C12" s="115"/>
      <c r="D12" s="18"/>
      <c r="E12" s="23"/>
      <c r="F12" s="23"/>
      <c r="G12" s="23"/>
      <c r="H12" s="128"/>
      <c r="I12" s="98"/>
    </row>
    <row r="13" spans="1:9" ht="12.75">
      <c r="A13" s="123">
        <v>1</v>
      </c>
      <c r="B13" s="112">
        <v>600</v>
      </c>
      <c r="C13" s="5" t="s">
        <v>16</v>
      </c>
      <c r="D13" s="18"/>
      <c r="E13" s="23">
        <f>E69</f>
        <v>2600000</v>
      </c>
      <c r="F13" s="23">
        <f>F69</f>
        <v>2600000</v>
      </c>
      <c r="G13" s="72">
        <f>G69</f>
        <v>7278488.65</v>
      </c>
      <c r="H13" s="129">
        <f>G13/F13</f>
        <v>2.7994187115384617</v>
      </c>
      <c r="I13" s="95">
        <f>G13/G$445</f>
        <v>0.14413809699228575</v>
      </c>
    </row>
    <row r="14" spans="1:9" ht="12.75">
      <c r="A14" s="123"/>
      <c r="B14" s="112"/>
      <c r="C14" s="5"/>
      <c r="D14" s="18"/>
      <c r="E14" s="23"/>
      <c r="F14" s="23"/>
      <c r="G14" s="72"/>
      <c r="H14" s="128"/>
      <c r="I14" s="101"/>
    </row>
    <row r="15" spans="1:9" ht="12.75">
      <c r="A15" s="123">
        <v>2</v>
      </c>
      <c r="B15" s="112">
        <v>630</v>
      </c>
      <c r="C15" s="53" t="s">
        <v>156</v>
      </c>
      <c r="D15" s="18"/>
      <c r="E15" s="23">
        <f>E85</f>
        <v>108260</v>
      </c>
      <c r="F15" s="23">
        <f>F85</f>
        <v>113486.04</v>
      </c>
      <c r="G15" s="72">
        <f>G85</f>
        <v>91686</v>
      </c>
      <c r="H15" s="129">
        <f>G15/F15</f>
        <v>0.8079055362227813</v>
      </c>
      <c r="I15" s="95">
        <f>G15/G$445</f>
        <v>0.0018156853979341865</v>
      </c>
    </row>
    <row r="16" spans="1:9" ht="12.75">
      <c r="A16" s="123"/>
      <c r="B16" s="112"/>
      <c r="C16" s="5"/>
      <c r="D16" s="18"/>
      <c r="E16" s="23"/>
      <c r="F16" s="23"/>
      <c r="G16" s="72"/>
      <c r="H16" s="128"/>
      <c r="I16" s="101"/>
    </row>
    <row r="17" spans="1:9" ht="12.75">
      <c r="A17" s="123">
        <v>3</v>
      </c>
      <c r="B17" s="112">
        <v>700</v>
      </c>
      <c r="C17" s="5" t="s">
        <v>18</v>
      </c>
      <c r="D17" s="18"/>
      <c r="E17" s="23">
        <f>E92</f>
        <v>21559617.91</v>
      </c>
      <c r="F17" s="23">
        <f>F92</f>
        <v>10375075.440000001</v>
      </c>
      <c r="G17" s="72">
        <f>G92</f>
        <v>11407406</v>
      </c>
      <c r="H17" s="129">
        <f>G17/F17</f>
        <v>1.0995010172186275</v>
      </c>
      <c r="I17" s="95">
        <f>G17/G$445</f>
        <v>0.22590428748671365</v>
      </c>
    </row>
    <row r="18" spans="1:9" ht="12.75">
      <c r="A18" s="123"/>
      <c r="B18" s="112"/>
      <c r="C18" s="5"/>
      <c r="D18" s="18"/>
      <c r="E18" s="23"/>
      <c r="F18" s="23"/>
      <c r="G18" s="72"/>
      <c r="H18" s="128"/>
      <c r="I18" s="101"/>
    </row>
    <row r="19" spans="1:9" ht="12.75">
      <c r="A19" s="123">
        <v>4</v>
      </c>
      <c r="B19" s="112">
        <v>710</v>
      </c>
      <c r="C19" s="5" t="s">
        <v>159</v>
      </c>
      <c r="D19" s="18"/>
      <c r="E19" s="23">
        <f>E138</f>
        <v>0</v>
      </c>
      <c r="F19" s="23">
        <f>F138</f>
        <v>1525</v>
      </c>
      <c r="G19" s="72">
        <f>G138</f>
        <v>0</v>
      </c>
      <c r="H19" s="129">
        <f>G19/F19</f>
        <v>0</v>
      </c>
      <c r="I19" s="95">
        <f>G19/G$445</f>
        <v>0</v>
      </c>
    </row>
    <row r="20" spans="1:9" ht="12.75">
      <c r="A20" s="123"/>
      <c r="B20" s="112"/>
      <c r="C20" s="5"/>
      <c r="D20" s="18"/>
      <c r="E20" s="23"/>
      <c r="F20" s="23"/>
      <c r="G20" s="72"/>
      <c r="H20" s="128"/>
      <c r="I20" s="101"/>
    </row>
    <row r="21" spans="1:9" ht="12.75">
      <c r="A21" s="123">
        <v>5</v>
      </c>
      <c r="B21" s="112">
        <v>750</v>
      </c>
      <c r="C21" s="5" t="s">
        <v>50</v>
      </c>
      <c r="D21" s="18"/>
      <c r="E21" s="23">
        <f>E141</f>
        <v>449155</v>
      </c>
      <c r="F21" s="23">
        <f>F141</f>
        <v>935900</v>
      </c>
      <c r="G21" s="72">
        <f>G141</f>
        <v>211500</v>
      </c>
      <c r="H21" s="129">
        <f>G21/F21</f>
        <v>0.2259856822310076</v>
      </c>
      <c r="I21" s="95">
        <f>G21/G$445</f>
        <v>0.004188398028740271</v>
      </c>
    </row>
    <row r="22" spans="1:9" ht="12.75">
      <c r="A22" s="123"/>
      <c r="B22" s="112"/>
      <c r="C22" s="5"/>
      <c r="D22" s="18"/>
      <c r="E22" s="23"/>
      <c r="F22" s="23"/>
      <c r="G22" s="72"/>
      <c r="H22" s="128"/>
      <c r="I22" s="101"/>
    </row>
    <row r="23" spans="1:9" ht="12.75">
      <c r="A23" s="123">
        <v>6</v>
      </c>
      <c r="B23" s="112">
        <v>751</v>
      </c>
      <c r="C23" s="5" t="s">
        <v>33</v>
      </c>
      <c r="D23" s="18"/>
      <c r="E23" s="23"/>
      <c r="F23" s="23"/>
      <c r="G23" s="72"/>
      <c r="H23" s="128"/>
      <c r="I23" s="101"/>
    </row>
    <row r="24" spans="1:9" ht="12.75">
      <c r="A24" s="123"/>
      <c r="B24" s="112"/>
      <c r="C24" s="5" t="s">
        <v>34</v>
      </c>
      <c r="D24" s="18"/>
      <c r="E24" s="23"/>
      <c r="F24" s="23"/>
      <c r="G24" s="72"/>
      <c r="H24" s="128"/>
      <c r="I24" s="101"/>
    </row>
    <row r="25" spans="1:9" ht="12.75">
      <c r="A25" s="123"/>
      <c r="B25" s="112"/>
      <c r="C25" s="5" t="s">
        <v>35</v>
      </c>
      <c r="D25" s="18"/>
      <c r="E25" s="23">
        <f>E167</f>
        <v>9840</v>
      </c>
      <c r="F25" s="23">
        <f>F167</f>
        <v>9834.63</v>
      </c>
      <c r="G25" s="72">
        <f>G167</f>
        <v>1140</v>
      </c>
      <c r="H25" s="129">
        <f>G25/F25</f>
        <v>0.11591691807419294</v>
      </c>
      <c r="I25" s="95">
        <f>G25/G$445</f>
        <v>2.2575762424415644E-05</v>
      </c>
    </row>
    <row r="26" spans="1:9" ht="12.75">
      <c r="A26" s="123"/>
      <c r="B26" s="112"/>
      <c r="C26" s="5"/>
      <c r="D26" s="18"/>
      <c r="E26" s="23"/>
      <c r="F26" s="23"/>
      <c r="G26" s="72"/>
      <c r="H26" s="128"/>
      <c r="I26" s="101"/>
    </row>
    <row r="27" spans="1:9" ht="12.75">
      <c r="A27" s="123">
        <v>7</v>
      </c>
      <c r="B27" s="112">
        <v>754</v>
      </c>
      <c r="C27" s="5" t="s">
        <v>1</v>
      </c>
      <c r="D27" s="18"/>
      <c r="E27" s="23"/>
      <c r="F27" s="23"/>
      <c r="G27" s="72"/>
      <c r="H27" s="128"/>
      <c r="I27" s="101"/>
    </row>
    <row r="28" spans="1:9" ht="12.75">
      <c r="A28" s="123"/>
      <c r="B28" s="112"/>
      <c r="C28" s="5" t="s">
        <v>30</v>
      </c>
      <c r="D28" s="18"/>
      <c r="E28" s="23">
        <f>E181</f>
        <v>30000</v>
      </c>
      <c r="F28" s="23">
        <f>F181</f>
        <v>48500</v>
      </c>
      <c r="G28" s="72">
        <f>G181</f>
        <v>35000</v>
      </c>
      <c r="H28" s="129">
        <f>G28/F28</f>
        <v>0.7216494845360825</v>
      </c>
      <c r="I28" s="95">
        <f>G28/G$445</f>
        <v>0.0006931155130303049</v>
      </c>
    </row>
    <row r="29" spans="1:9" ht="12.75">
      <c r="A29" s="123"/>
      <c r="B29" s="112"/>
      <c r="C29" s="5"/>
      <c r="D29" s="18"/>
      <c r="E29" s="23"/>
      <c r="F29" s="23"/>
      <c r="G29" s="72"/>
      <c r="H29" s="128"/>
      <c r="I29" s="101"/>
    </row>
    <row r="30" spans="1:9" ht="12.75">
      <c r="A30" s="123">
        <v>8</v>
      </c>
      <c r="B30" s="112">
        <v>756</v>
      </c>
      <c r="C30" s="5" t="s">
        <v>287</v>
      </c>
      <c r="D30" s="18"/>
      <c r="E30" s="23"/>
      <c r="F30" s="23"/>
      <c r="G30" s="72"/>
      <c r="H30" s="128"/>
      <c r="I30" s="101"/>
    </row>
    <row r="31" spans="1:9" ht="12.75">
      <c r="A31" s="123"/>
      <c r="B31" s="112"/>
      <c r="C31" s="5" t="s">
        <v>253</v>
      </c>
      <c r="D31" s="18"/>
      <c r="E31" s="23"/>
      <c r="F31" s="23"/>
      <c r="G31" s="72"/>
      <c r="H31" s="129"/>
      <c r="I31" s="95"/>
    </row>
    <row r="32" spans="1:9" ht="12.75">
      <c r="A32" s="123"/>
      <c r="B32" s="112"/>
      <c r="C32" s="5" t="s">
        <v>288</v>
      </c>
      <c r="D32" s="18"/>
      <c r="E32" s="23"/>
      <c r="F32" s="23"/>
      <c r="G32" s="72"/>
      <c r="H32" s="128"/>
      <c r="I32" s="101"/>
    </row>
    <row r="33" spans="1:9" ht="12.75">
      <c r="A33" s="123"/>
      <c r="B33" s="112"/>
      <c r="C33" s="5" t="s">
        <v>255</v>
      </c>
      <c r="D33" s="18"/>
      <c r="E33" s="23"/>
      <c r="F33" s="23"/>
      <c r="G33" s="72"/>
      <c r="H33" s="128"/>
      <c r="I33" s="101"/>
    </row>
    <row r="34" spans="1:9" ht="12.75">
      <c r="A34" s="123"/>
      <c r="B34" s="112"/>
      <c r="C34" s="5" t="s">
        <v>256</v>
      </c>
      <c r="D34" s="18"/>
      <c r="E34" s="23">
        <f>E190</f>
        <v>11934935</v>
      </c>
      <c r="F34" s="23">
        <f>F190</f>
        <v>11392520</v>
      </c>
      <c r="G34" s="23">
        <f>G190</f>
        <v>25632605</v>
      </c>
      <c r="H34" s="129">
        <f>G34/F34</f>
        <v>2.2499504060559032</v>
      </c>
      <c r="I34" s="95">
        <f>G34/G$445</f>
        <v>0.507610176139376</v>
      </c>
    </row>
    <row r="35" spans="1:9" ht="12.75">
      <c r="A35" s="123"/>
      <c r="B35" s="112"/>
      <c r="C35" s="5"/>
      <c r="D35" s="18"/>
      <c r="E35" s="23"/>
      <c r="F35" s="23"/>
      <c r="G35" s="72"/>
      <c r="H35" s="128"/>
      <c r="I35" s="101"/>
    </row>
    <row r="36" spans="1:9" ht="12.75">
      <c r="A36" s="123">
        <v>9</v>
      </c>
      <c r="B36" s="112">
        <v>758</v>
      </c>
      <c r="C36" s="5" t="s">
        <v>85</v>
      </c>
      <c r="D36" s="18"/>
      <c r="E36" s="23">
        <f>E245</f>
        <v>2321996</v>
      </c>
      <c r="F36" s="23">
        <f>F245</f>
        <v>2321996</v>
      </c>
      <c r="G36" s="72">
        <f>G245</f>
        <v>3051576</v>
      </c>
      <c r="H36" s="129">
        <f>G36/F36</f>
        <v>1.3142038143045898</v>
      </c>
      <c r="I36" s="95">
        <f>G36/G$445</f>
        <v>0.06043127613688473</v>
      </c>
    </row>
    <row r="37" spans="1:9" ht="12.75">
      <c r="A37" s="123"/>
      <c r="B37" s="112"/>
      <c r="C37" s="5"/>
      <c r="D37" s="18"/>
      <c r="E37" s="23"/>
      <c r="F37" s="23"/>
      <c r="G37" s="72"/>
      <c r="H37" s="128"/>
      <c r="I37" s="101"/>
    </row>
    <row r="38" spans="1:9" ht="12.75">
      <c r="A38" s="123">
        <v>10</v>
      </c>
      <c r="B38" s="112">
        <v>801</v>
      </c>
      <c r="C38" s="53" t="s">
        <v>6</v>
      </c>
      <c r="D38" s="18"/>
      <c r="E38" s="23">
        <f>E256</f>
        <v>779241.8</v>
      </c>
      <c r="F38" s="23">
        <f>F256</f>
        <v>726055.24</v>
      </c>
      <c r="G38" s="72">
        <f>G256</f>
        <v>983675</v>
      </c>
      <c r="H38" s="129">
        <f>G38/F38</f>
        <v>1.3548211565830721</v>
      </c>
      <c r="I38" s="95">
        <f>G38/G$445</f>
        <v>0.01948001149371672</v>
      </c>
    </row>
    <row r="39" spans="1:9" ht="12.75">
      <c r="A39" s="123"/>
      <c r="B39" s="112"/>
      <c r="C39" s="5"/>
      <c r="D39" s="18"/>
      <c r="E39" s="23"/>
      <c r="F39" s="23"/>
      <c r="G39" s="72"/>
      <c r="H39" s="128"/>
      <c r="I39" s="101"/>
    </row>
    <row r="40" spans="1:9" ht="12.75">
      <c r="A40" s="123">
        <v>11</v>
      </c>
      <c r="B40" s="112">
        <v>851</v>
      </c>
      <c r="C40" s="5" t="s">
        <v>239</v>
      </c>
      <c r="D40" s="18"/>
      <c r="E40" s="23">
        <f>E316</f>
        <v>0</v>
      </c>
      <c r="F40" s="23">
        <f>F316</f>
        <v>2850.1</v>
      </c>
      <c r="G40" s="23">
        <f>G316</f>
        <v>0</v>
      </c>
      <c r="H40" s="129">
        <f>G40/F40</f>
        <v>0</v>
      </c>
      <c r="I40" s="95">
        <f>G40/G$445</f>
        <v>0</v>
      </c>
    </row>
    <row r="41" spans="1:9" ht="12.75">
      <c r="A41" s="123"/>
      <c r="B41" s="112"/>
      <c r="C41" s="5"/>
      <c r="D41" s="18"/>
      <c r="E41" s="23"/>
      <c r="F41" s="23"/>
      <c r="G41" s="72"/>
      <c r="H41" s="128"/>
      <c r="I41" s="101"/>
    </row>
    <row r="42" spans="1:9" ht="12.75">
      <c r="A42" s="123">
        <v>12</v>
      </c>
      <c r="B42" s="112">
        <v>852</v>
      </c>
      <c r="C42" s="5" t="s">
        <v>87</v>
      </c>
      <c r="D42" s="18"/>
      <c r="E42" s="23">
        <f>E322</f>
        <v>1769350</v>
      </c>
      <c r="F42" s="23">
        <f>F322</f>
        <v>1787450.8</v>
      </c>
      <c r="G42" s="72">
        <f>G322</f>
        <v>1676520</v>
      </c>
      <c r="H42" s="129">
        <f>G42/F42</f>
        <v>0.9379391029951706</v>
      </c>
      <c r="I42" s="95">
        <f>G42/G$445</f>
        <v>0.033200629140159046</v>
      </c>
    </row>
    <row r="43" spans="1:9" ht="12.75">
      <c r="A43" s="123"/>
      <c r="B43" s="112"/>
      <c r="C43" s="5"/>
      <c r="D43" s="18"/>
      <c r="E43" s="23"/>
      <c r="F43" s="23"/>
      <c r="G43" s="72"/>
      <c r="H43" s="128"/>
      <c r="I43" s="101"/>
    </row>
    <row r="44" spans="1:9" ht="12.75">
      <c r="A44" s="123">
        <v>13</v>
      </c>
      <c r="B44" s="112">
        <v>853</v>
      </c>
      <c r="C44" s="5" t="s">
        <v>162</v>
      </c>
      <c r="D44" s="18"/>
      <c r="E44" s="23"/>
      <c r="F44" s="23"/>
      <c r="G44" s="72"/>
      <c r="H44" s="128"/>
      <c r="I44" s="101"/>
    </row>
    <row r="45" spans="1:9" ht="12.75">
      <c r="A45" s="123"/>
      <c r="B45" s="112"/>
      <c r="C45" s="5" t="s">
        <v>163</v>
      </c>
      <c r="D45" s="18"/>
      <c r="E45" s="23">
        <f>E387</f>
        <v>83847.6</v>
      </c>
      <c r="F45" s="23">
        <f>F387</f>
        <v>83847.6</v>
      </c>
      <c r="G45" s="72">
        <f>G387</f>
        <v>0</v>
      </c>
      <c r="H45" s="129">
        <f>G45/F45</f>
        <v>0</v>
      </c>
      <c r="I45" s="95">
        <f>G45/G$445</f>
        <v>0</v>
      </c>
    </row>
    <row r="46" spans="1:9" ht="12.75">
      <c r="A46" s="123"/>
      <c r="B46" s="112"/>
      <c r="C46" s="5"/>
      <c r="D46" s="18"/>
      <c r="E46" s="23"/>
      <c r="F46" s="23"/>
      <c r="G46" s="72"/>
      <c r="H46" s="128"/>
      <c r="I46" s="101"/>
    </row>
    <row r="47" spans="1:9" ht="12.75">
      <c r="A47" s="123">
        <v>14</v>
      </c>
      <c r="B47" s="112">
        <v>854</v>
      </c>
      <c r="C47" s="5" t="s">
        <v>19</v>
      </c>
      <c r="D47" s="18"/>
      <c r="E47" s="23"/>
      <c r="F47" s="23"/>
      <c r="G47" s="72"/>
      <c r="H47" s="128"/>
      <c r="I47" s="101"/>
    </row>
    <row r="48" spans="1:9" ht="12.75">
      <c r="A48" s="123"/>
      <c r="B48" s="112"/>
      <c r="C48" s="5" t="s">
        <v>20</v>
      </c>
      <c r="D48" s="18"/>
      <c r="E48" s="23">
        <f>E396</f>
        <v>127766.6</v>
      </c>
      <c r="F48" s="23">
        <f>F396</f>
        <v>127332.53</v>
      </c>
      <c r="G48" s="72">
        <f>G396</f>
        <v>113340</v>
      </c>
      <c r="H48" s="129">
        <f>G48/F48</f>
        <v>0.890110327659397</v>
      </c>
      <c r="I48" s="95">
        <f>G48/G$445</f>
        <v>0.00224450606419585</v>
      </c>
    </row>
    <row r="49" spans="1:9" ht="12.75">
      <c r="A49" s="123"/>
      <c r="B49" s="112"/>
      <c r="C49" s="5"/>
      <c r="D49" s="18"/>
      <c r="E49" s="23"/>
      <c r="F49" s="23"/>
      <c r="G49" s="72"/>
      <c r="H49" s="128"/>
      <c r="I49" s="101"/>
    </row>
    <row r="50" spans="1:9" ht="12.75">
      <c r="A50" s="123">
        <v>15</v>
      </c>
      <c r="B50" s="112">
        <v>900</v>
      </c>
      <c r="C50" s="5" t="s">
        <v>0</v>
      </c>
      <c r="D50" s="18"/>
      <c r="E50" s="23"/>
      <c r="F50" s="23"/>
      <c r="G50" s="72"/>
      <c r="H50" s="128"/>
      <c r="I50" s="101"/>
    </row>
    <row r="51" spans="1:9" ht="12.75">
      <c r="A51" s="123"/>
      <c r="B51" s="112"/>
      <c r="C51" s="5" t="s">
        <v>17</v>
      </c>
      <c r="D51" s="18"/>
      <c r="E51" s="23">
        <f>E421</f>
        <v>13696.8</v>
      </c>
      <c r="F51" s="23">
        <f>F421</f>
        <v>51243.399999999994</v>
      </c>
      <c r="G51" s="72">
        <f>G421</f>
        <v>13696.8</v>
      </c>
      <c r="H51" s="129">
        <f>G51/F51</f>
        <v>0.26728905576132733</v>
      </c>
      <c r="I51" s="95">
        <f>G51/G$445</f>
        <v>0.0002712418445392423</v>
      </c>
    </row>
    <row r="52" spans="1:9" ht="12.75">
      <c r="A52" s="123"/>
      <c r="B52" s="112"/>
      <c r="C52" s="5"/>
      <c r="D52" s="18"/>
      <c r="E52" s="23"/>
      <c r="F52" s="23"/>
      <c r="G52" s="72"/>
      <c r="H52" s="128"/>
      <c r="I52" s="101"/>
    </row>
    <row r="53" spans="1:9" ht="12.75">
      <c r="A53" s="123">
        <v>16</v>
      </c>
      <c r="B53" s="112">
        <v>926</v>
      </c>
      <c r="C53" s="5" t="s">
        <v>227</v>
      </c>
      <c r="D53" s="18"/>
      <c r="E53" s="23">
        <f>E433</f>
        <v>666000</v>
      </c>
      <c r="F53" s="23">
        <f>F433</f>
        <v>666000</v>
      </c>
      <c r="G53" s="23">
        <f>G433</f>
        <v>0</v>
      </c>
      <c r="H53" s="129">
        <f>G53/F53</f>
        <v>0</v>
      </c>
      <c r="I53" s="95">
        <f>G53/G$445</f>
        <v>0</v>
      </c>
    </row>
    <row r="54" spans="1:9" ht="12.75">
      <c r="A54" s="123"/>
      <c r="B54" s="112"/>
      <c r="C54" s="116"/>
      <c r="D54" s="18"/>
      <c r="E54" s="23"/>
      <c r="F54" s="23"/>
      <c r="G54" s="72"/>
      <c r="H54" s="129"/>
      <c r="I54" s="95"/>
    </row>
    <row r="55" spans="1:9" ht="13.5" thickBot="1">
      <c r="A55" s="144"/>
      <c r="B55" s="119"/>
      <c r="C55" s="120"/>
      <c r="D55" s="121"/>
      <c r="E55" s="122"/>
      <c r="F55" s="122"/>
      <c r="G55" s="122"/>
      <c r="H55" s="118"/>
      <c r="I55" s="118"/>
    </row>
    <row r="56" spans="1:9" ht="12.75">
      <c r="A56" s="123"/>
      <c r="B56" s="112"/>
      <c r="C56" s="116" t="s">
        <v>2</v>
      </c>
      <c r="D56" s="18"/>
      <c r="E56" s="23">
        <f>SUM(E13:E53)</f>
        <v>42453706.70999999</v>
      </c>
      <c r="F56" s="23">
        <f>SUM(F13:F53)</f>
        <v>31243616.78</v>
      </c>
      <c r="G56" s="23">
        <f>SUM(G13:G53)</f>
        <v>50496633.449999996</v>
      </c>
      <c r="H56" s="129">
        <f>G56/F56</f>
        <v>1.616222404901741</v>
      </c>
      <c r="I56" s="95">
        <f>G56/G$445</f>
        <v>1</v>
      </c>
    </row>
    <row r="57" spans="1:9" ht="12.75">
      <c r="A57" s="123"/>
      <c r="B57" s="112"/>
      <c r="C57" s="123" t="s">
        <v>206</v>
      </c>
      <c r="D57" s="18"/>
      <c r="E57" s="23"/>
      <c r="F57" s="23"/>
      <c r="G57" s="23"/>
      <c r="H57" s="101"/>
      <c r="I57" s="130"/>
    </row>
    <row r="58" spans="1:9" ht="12.75">
      <c r="A58" s="123"/>
      <c r="B58" s="112"/>
      <c r="C58" s="123" t="s">
        <v>207</v>
      </c>
      <c r="D58" s="18"/>
      <c r="E58" s="23">
        <f>+E74+E79+E84+E107+E110+E159+E315+E439+E442</f>
        <v>20507023.1</v>
      </c>
      <c r="F58" s="23">
        <f>+F74+F79+F84+F107+F110+F159+F315+F439+F442</f>
        <v>9019738.440000001</v>
      </c>
      <c r="G58" s="23">
        <f>+G74+G79+G84+G107+G110+G159+G315+G439+G442</f>
        <v>14480194.65</v>
      </c>
      <c r="H58" s="129">
        <f>G58/F58</f>
        <v>1.6053896403230954</v>
      </c>
      <c r="I58" s="95">
        <f>G58/G$445</f>
        <v>0.2867556441032407</v>
      </c>
    </row>
    <row r="59" spans="1:9" ht="12.75">
      <c r="A59" s="124"/>
      <c r="B59" s="114"/>
      <c r="C59" s="124" t="s">
        <v>208</v>
      </c>
      <c r="D59" s="18"/>
      <c r="E59" s="68">
        <f>E56-E58</f>
        <v>21946683.609999992</v>
      </c>
      <c r="F59" s="68">
        <f>F56-F58</f>
        <v>22223878.34</v>
      </c>
      <c r="G59" s="68">
        <f>G56-G58</f>
        <v>36016438.8</v>
      </c>
      <c r="H59" s="131">
        <f>G59/F59</f>
        <v>1.620618968885158</v>
      </c>
      <c r="I59" s="108">
        <f>G59/G$445</f>
        <v>0.7132443558967593</v>
      </c>
    </row>
    <row r="60" spans="2:5" ht="12.75">
      <c r="B60" s="17"/>
      <c r="C60" s="17"/>
      <c r="D60" s="18"/>
      <c r="E60" s="25"/>
    </row>
    <row r="61" spans="2:5" ht="12.75">
      <c r="B61" s="17"/>
      <c r="C61" s="17"/>
      <c r="D61" s="18"/>
      <c r="E61" s="25"/>
    </row>
    <row r="62" spans="2:5" ht="12.75">
      <c r="B62" s="17"/>
      <c r="C62" s="17"/>
      <c r="D62" s="18"/>
      <c r="E62" s="25"/>
    </row>
    <row r="63" spans="2:5" ht="12.75">
      <c r="B63" s="17"/>
      <c r="C63" s="17"/>
      <c r="D63" s="18"/>
      <c r="E63" s="25"/>
    </row>
    <row r="64" spans="1:9" ht="12.75">
      <c r="A64" s="14" t="s">
        <v>214</v>
      </c>
      <c r="B64" s="3"/>
      <c r="C64" s="3"/>
      <c r="D64" s="16"/>
      <c r="E64" s="21"/>
      <c r="F64" s="43"/>
      <c r="H64" s="97"/>
      <c r="I64" s="97"/>
    </row>
    <row r="65" spans="1:9" ht="12.75">
      <c r="A65" s="142"/>
      <c r="B65" s="54" t="s">
        <v>143</v>
      </c>
      <c r="C65" s="46"/>
      <c r="D65" s="56" t="s">
        <v>73</v>
      </c>
      <c r="E65" s="58" t="s">
        <v>152</v>
      </c>
      <c r="F65" s="75" t="s">
        <v>167</v>
      </c>
      <c r="G65" s="57" t="s">
        <v>166</v>
      </c>
      <c r="H65" s="98" t="s">
        <v>171</v>
      </c>
      <c r="I65" s="98" t="s">
        <v>165</v>
      </c>
    </row>
    <row r="66" spans="1:9" ht="12.75">
      <c r="A66" s="123" t="s">
        <v>213</v>
      </c>
      <c r="B66" s="132" t="s">
        <v>210</v>
      </c>
      <c r="C66" s="47" t="s">
        <v>150</v>
      </c>
      <c r="D66" s="59" t="s">
        <v>74</v>
      </c>
      <c r="E66" s="160" t="s">
        <v>170</v>
      </c>
      <c r="F66" s="23" t="s">
        <v>168</v>
      </c>
      <c r="G66" s="162" t="s">
        <v>218</v>
      </c>
      <c r="H66" s="101" t="s">
        <v>172</v>
      </c>
      <c r="I66" s="99" t="s">
        <v>169</v>
      </c>
    </row>
    <row r="67" spans="1:9" ht="12.75">
      <c r="A67" s="123"/>
      <c r="B67" s="111" t="s">
        <v>211</v>
      </c>
      <c r="C67" s="48"/>
      <c r="D67" s="60"/>
      <c r="E67" s="43" t="s">
        <v>153</v>
      </c>
      <c r="F67" s="161" t="s">
        <v>217</v>
      </c>
      <c r="G67" s="61"/>
      <c r="H67" s="100" t="s">
        <v>212</v>
      </c>
      <c r="I67" s="100" t="s">
        <v>219</v>
      </c>
    </row>
    <row r="68" spans="1:71" s="85" customFormat="1" ht="12.75">
      <c r="A68" s="145">
        <v>1</v>
      </c>
      <c r="B68" s="62">
        <v>2</v>
      </c>
      <c r="C68" s="62">
        <v>3</v>
      </c>
      <c r="D68" s="62">
        <v>6</v>
      </c>
      <c r="E68" s="63">
        <v>4</v>
      </c>
      <c r="F68" s="81">
        <v>5</v>
      </c>
      <c r="G68" s="86">
        <v>6</v>
      </c>
      <c r="H68" s="94">
        <v>7</v>
      </c>
      <c r="I68" s="96">
        <v>8</v>
      </c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</row>
    <row r="69" spans="1:71" s="2" customFormat="1" ht="15">
      <c r="A69" s="103">
        <v>1</v>
      </c>
      <c r="B69" s="133">
        <v>600</v>
      </c>
      <c r="C69" s="5" t="s">
        <v>16</v>
      </c>
      <c r="D69" s="42" t="e">
        <f>#REF!</f>
        <v>#REF!</v>
      </c>
      <c r="E69" s="20">
        <f>+E70+E80</f>
        <v>2600000</v>
      </c>
      <c r="F69" s="20">
        <f>+F70+F80</f>
        <v>2600000</v>
      </c>
      <c r="G69" s="20">
        <f>+G70+G80</f>
        <v>7278488.65</v>
      </c>
      <c r="H69" s="127">
        <f>G69/F69</f>
        <v>2.7994187115384617</v>
      </c>
      <c r="I69" s="95">
        <f>G69/G$445</f>
        <v>0.14413809699228575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</row>
    <row r="70" spans="1:71" s="15" customFormat="1" ht="12.75">
      <c r="A70" s="146">
        <f>A69+1</f>
        <v>2</v>
      </c>
      <c r="B70" s="134">
        <v>60016</v>
      </c>
      <c r="C70" s="50" t="s">
        <v>79</v>
      </c>
      <c r="D70" s="66"/>
      <c r="E70" s="67">
        <f>SUM(E74:E79)</f>
        <v>2600000</v>
      </c>
      <c r="F70" s="67">
        <f>SUM(F74:F79)</f>
        <v>2600000</v>
      </c>
      <c r="G70" s="67">
        <f>SUM(G74:G79)</f>
        <v>6878488.65</v>
      </c>
      <c r="H70" s="95">
        <f>G70/F70</f>
        <v>2.645572557692308</v>
      </c>
      <c r="I70" s="95">
        <f>G70/G$445</f>
        <v>0.13621677684336797</v>
      </c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</row>
    <row r="71" spans="1:71" s="13" customFormat="1" ht="12.75">
      <c r="A71" s="146">
        <f aca="true" t="shared" si="0" ref="A71:A76">A70+1</f>
        <v>3</v>
      </c>
      <c r="B71" s="172">
        <v>6208</v>
      </c>
      <c r="C71" s="173" t="s">
        <v>289</v>
      </c>
      <c r="D71" s="174"/>
      <c r="E71" s="175"/>
      <c r="F71" s="175"/>
      <c r="G71" s="176"/>
      <c r="H71" s="177"/>
      <c r="I71" s="177"/>
      <c r="J71" s="215" t="s">
        <v>293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13" customFormat="1" ht="12.75">
      <c r="A72" s="146">
        <f t="shared" si="0"/>
        <v>4</v>
      </c>
      <c r="B72" s="172"/>
      <c r="C72" s="173" t="s">
        <v>290</v>
      </c>
      <c r="D72" s="174"/>
      <c r="E72" s="175"/>
      <c r="F72" s="175"/>
      <c r="G72" s="176"/>
      <c r="H72" s="177"/>
      <c r="I72" s="177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13" customFormat="1" ht="12.75">
      <c r="A73" s="146">
        <f t="shared" si="0"/>
        <v>5</v>
      </c>
      <c r="B73" s="172"/>
      <c r="C73" s="173" t="s">
        <v>291</v>
      </c>
      <c r="D73" s="174"/>
      <c r="E73" s="175"/>
      <c r="F73" s="175"/>
      <c r="G73" s="176"/>
      <c r="H73" s="177"/>
      <c r="I73" s="177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13" customFormat="1" ht="12.75">
      <c r="A74" s="146">
        <f t="shared" si="0"/>
        <v>6</v>
      </c>
      <c r="B74" s="172"/>
      <c r="C74" s="173" t="s">
        <v>292</v>
      </c>
      <c r="D74" s="174"/>
      <c r="E74" s="175">
        <v>0</v>
      </c>
      <c r="F74" s="175">
        <v>0</v>
      </c>
      <c r="G74" s="176">
        <v>6878488.65</v>
      </c>
      <c r="H74" s="95"/>
      <c r="I74" s="95">
        <f>G74/G$445</f>
        <v>0.13621677684336797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13" customFormat="1" ht="12.75">
      <c r="A75" s="146">
        <f t="shared" si="0"/>
        <v>7</v>
      </c>
      <c r="B75" s="172">
        <v>6330</v>
      </c>
      <c r="C75" s="173" t="s">
        <v>245</v>
      </c>
      <c r="D75" s="174"/>
      <c r="E75" s="175"/>
      <c r="F75" s="175"/>
      <c r="G75" s="176"/>
      <c r="H75" s="177"/>
      <c r="I75" s="177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13" customFormat="1" ht="12.75">
      <c r="A76" s="146">
        <f t="shared" si="0"/>
        <v>8</v>
      </c>
      <c r="B76" s="172"/>
      <c r="C76" s="173" t="s">
        <v>246</v>
      </c>
      <c r="D76" s="174"/>
      <c r="E76" s="175"/>
      <c r="F76" s="175"/>
      <c r="G76" s="176"/>
      <c r="H76" s="177"/>
      <c r="I76" s="177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s="13" customFormat="1" ht="12.75">
      <c r="A77" s="146">
        <f aca="true" t="shared" si="1" ref="A77:A95">A76+1</f>
        <v>9</v>
      </c>
      <c r="B77" s="172"/>
      <c r="C77" s="173" t="s">
        <v>247</v>
      </c>
      <c r="D77" s="174"/>
      <c r="E77" s="175"/>
      <c r="F77" s="175"/>
      <c r="G77" s="176"/>
      <c r="H77" s="177"/>
      <c r="I77" s="177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s="13" customFormat="1" ht="12.75">
      <c r="A78" s="146">
        <f t="shared" si="1"/>
        <v>10</v>
      </c>
      <c r="B78" s="51"/>
      <c r="C78" s="163" t="s">
        <v>248</v>
      </c>
      <c r="D78" s="64"/>
      <c r="E78" s="65"/>
      <c r="F78" s="65"/>
      <c r="G78" s="126"/>
      <c r="H78" s="95"/>
      <c r="I78" s="95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s="13" customFormat="1" ht="12.75">
      <c r="A79" s="146">
        <f t="shared" si="1"/>
        <v>11</v>
      </c>
      <c r="B79" s="51"/>
      <c r="C79" s="163" t="s">
        <v>249</v>
      </c>
      <c r="D79" s="64"/>
      <c r="E79" s="65">
        <v>2600000</v>
      </c>
      <c r="F79" s="65">
        <v>2600000</v>
      </c>
      <c r="G79" s="126">
        <v>0</v>
      </c>
      <c r="H79" s="95">
        <f>G79/F79</f>
        <v>0</v>
      </c>
      <c r="I79" s="95">
        <f>G79/G$445</f>
        <v>0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s="15" customFormat="1" ht="12.75">
      <c r="A80" s="146">
        <f t="shared" si="1"/>
        <v>12</v>
      </c>
      <c r="B80" s="211">
        <v>60041</v>
      </c>
      <c r="C80" s="212" t="s">
        <v>294</v>
      </c>
      <c r="D80" s="213"/>
      <c r="E80" s="214">
        <f>E84</f>
        <v>0</v>
      </c>
      <c r="F80" s="214">
        <f>F84</f>
        <v>0</v>
      </c>
      <c r="G80" s="214">
        <f>G84</f>
        <v>400000</v>
      </c>
      <c r="H80" s="95"/>
      <c r="I80" s="95">
        <f>G80/G$445</f>
        <v>0.00792132014891777</v>
      </c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</row>
    <row r="81" spans="1:71" s="13" customFormat="1" ht="12.75">
      <c r="A81" s="146">
        <f t="shared" si="1"/>
        <v>13</v>
      </c>
      <c r="B81" s="172">
        <v>6208</v>
      </c>
      <c r="C81" s="173" t="s">
        <v>289</v>
      </c>
      <c r="D81" s="64"/>
      <c r="E81" s="65"/>
      <c r="F81" s="65"/>
      <c r="G81" s="126"/>
      <c r="H81" s="95"/>
      <c r="I81" s="95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</row>
    <row r="82" spans="1:71" s="13" customFormat="1" ht="12.75">
      <c r="A82" s="146">
        <f t="shared" si="1"/>
        <v>14</v>
      </c>
      <c r="B82" s="51"/>
      <c r="C82" s="163" t="s">
        <v>290</v>
      </c>
      <c r="D82" s="64"/>
      <c r="E82" s="65"/>
      <c r="F82" s="65"/>
      <c r="G82" s="126"/>
      <c r="H82" s="95"/>
      <c r="I82" s="95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</row>
    <row r="83" spans="1:71" s="13" customFormat="1" ht="12.75">
      <c r="A83" s="146">
        <f t="shared" si="1"/>
        <v>15</v>
      </c>
      <c r="B83" s="51"/>
      <c r="C83" s="163" t="s">
        <v>295</v>
      </c>
      <c r="D83" s="64"/>
      <c r="E83" s="65"/>
      <c r="F83" s="65"/>
      <c r="G83" s="126"/>
      <c r="H83" s="95"/>
      <c r="I83" s="95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</row>
    <row r="84" spans="1:71" s="13" customFormat="1" ht="12.75">
      <c r="A84" s="146">
        <f t="shared" si="1"/>
        <v>16</v>
      </c>
      <c r="B84" s="51"/>
      <c r="C84" s="163" t="s">
        <v>296</v>
      </c>
      <c r="D84" s="64"/>
      <c r="E84" s="65">
        <v>0</v>
      </c>
      <c r="F84" s="65">
        <v>0</v>
      </c>
      <c r="G84" s="176">
        <v>400000</v>
      </c>
      <c r="H84" s="95"/>
      <c r="I84" s="95">
        <f>G84/G$445</f>
        <v>0.00792132014891777</v>
      </c>
      <c r="J84" s="215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</row>
    <row r="85" spans="1:71" s="79" customFormat="1" ht="12.75">
      <c r="A85" s="146">
        <f t="shared" si="1"/>
        <v>17</v>
      </c>
      <c r="B85" s="135">
        <v>630</v>
      </c>
      <c r="C85" s="53" t="s">
        <v>156</v>
      </c>
      <c r="D85" s="76"/>
      <c r="E85" s="77">
        <f>E86</f>
        <v>108260</v>
      </c>
      <c r="F85" s="77">
        <f>F86</f>
        <v>113486.04</v>
      </c>
      <c r="G85" s="77">
        <f>G86</f>
        <v>91686</v>
      </c>
      <c r="H85" s="95">
        <f>G85/F85</f>
        <v>0.8079055362227813</v>
      </c>
      <c r="I85" s="95">
        <f>G85/G$445</f>
        <v>0.0018156853979341865</v>
      </c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</row>
    <row r="86" spans="1:71" s="80" customFormat="1" ht="12.75">
      <c r="A86" s="146">
        <f t="shared" si="1"/>
        <v>18</v>
      </c>
      <c r="B86" s="134">
        <v>63095</v>
      </c>
      <c r="C86" s="50" t="s">
        <v>3</v>
      </c>
      <c r="D86" s="66"/>
      <c r="E86" s="67">
        <f>SUM(E87:E91)</f>
        <v>108260</v>
      </c>
      <c r="F86" s="67">
        <f>SUM(F87:F91)</f>
        <v>113486.04</v>
      </c>
      <c r="G86" s="67">
        <f>SUM(G87:G91)</f>
        <v>91686</v>
      </c>
      <c r="H86" s="95">
        <f>G86/F86</f>
        <v>0.8079055362227813</v>
      </c>
      <c r="I86" s="95">
        <f>G86/G$445</f>
        <v>0.0018156853979341865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</row>
    <row r="87" spans="1:71" s="13" customFormat="1" ht="12.75">
      <c r="A87" s="146">
        <f t="shared" si="1"/>
        <v>19</v>
      </c>
      <c r="B87" s="172" t="s">
        <v>97</v>
      </c>
      <c r="C87" s="173" t="s">
        <v>51</v>
      </c>
      <c r="D87" s="174"/>
      <c r="E87" s="175">
        <v>0</v>
      </c>
      <c r="F87" s="175">
        <v>90</v>
      </c>
      <c r="G87" s="176">
        <v>0</v>
      </c>
      <c r="H87" s="95">
        <f>G87/F87</f>
        <v>0</v>
      </c>
      <c r="I87" s="95">
        <f>G87/G$445</f>
        <v>0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</row>
    <row r="88" spans="1:71" s="13" customFormat="1" ht="12.75">
      <c r="A88" s="146">
        <f t="shared" si="1"/>
        <v>20</v>
      </c>
      <c r="B88" s="172" t="s">
        <v>89</v>
      </c>
      <c r="C88" s="173" t="s">
        <v>38</v>
      </c>
      <c r="D88" s="174"/>
      <c r="E88" s="175">
        <v>0</v>
      </c>
      <c r="F88" s="175">
        <v>5136.04</v>
      </c>
      <c r="G88" s="176">
        <v>0</v>
      </c>
      <c r="H88" s="95">
        <f>G88/F88</f>
        <v>0</v>
      </c>
      <c r="I88" s="95">
        <f>G88/G$445</f>
        <v>0</v>
      </c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</row>
    <row r="89" spans="1:71" s="13" customFormat="1" ht="12.75">
      <c r="A89" s="146">
        <f t="shared" si="1"/>
        <v>21</v>
      </c>
      <c r="B89" s="51">
        <v>2310</v>
      </c>
      <c r="C89" s="49" t="s">
        <v>157</v>
      </c>
      <c r="D89" s="64"/>
      <c r="E89" s="65"/>
      <c r="F89" s="65"/>
      <c r="G89" s="126"/>
      <c r="H89" s="95"/>
      <c r="I89" s="95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</row>
    <row r="90" spans="1:71" s="13" customFormat="1" ht="12.75">
      <c r="A90" s="146">
        <f t="shared" si="1"/>
        <v>22</v>
      </c>
      <c r="B90" s="51"/>
      <c r="C90" s="49" t="s">
        <v>112</v>
      </c>
      <c r="D90" s="64"/>
      <c r="E90" s="65"/>
      <c r="F90" s="65"/>
      <c r="G90" s="126"/>
      <c r="H90" s="95"/>
      <c r="I90" s="95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</row>
    <row r="91" spans="1:71" s="13" customFormat="1" ht="12.75">
      <c r="A91" s="146">
        <f t="shared" si="1"/>
        <v>23</v>
      </c>
      <c r="B91" s="51"/>
      <c r="C91" s="49" t="s">
        <v>158</v>
      </c>
      <c r="D91" s="64"/>
      <c r="E91" s="65">
        <v>108260</v>
      </c>
      <c r="F91" s="65">
        <v>108260</v>
      </c>
      <c r="G91" s="126">
        <v>91686</v>
      </c>
      <c r="H91" s="95">
        <f>G91/F91</f>
        <v>0.8469055976353224</v>
      </c>
      <c r="I91" s="95">
        <f>G91/G$445</f>
        <v>0.0018156853979341865</v>
      </c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</row>
    <row r="92" spans="1:71" s="2" customFormat="1" ht="15">
      <c r="A92" s="146">
        <f t="shared" si="1"/>
        <v>24</v>
      </c>
      <c r="B92" s="133">
        <v>700</v>
      </c>
      <c r="C92" s="5" t="s">
        <v>18</v>
      </c>
      <c r="D92" s="42" t="e">
        <f>#REF!+D93+D122</f>
        <v>#REF!</v>
      </c>
      <c r="E92" s="20">
        <f>+E93+E122+E127</f>
        <v>21559617.91</v>
      </c>
      <c r="F92" s="20">
        <f>+F93+F122+F127</f>
        <v>10375075.440000001</v>
      </c>
      <c r="G92" s="20">
        <f>+G93+G122+G127</f>
        <v>11407406</v>
      </c>
      <c r="H92" s="95">
        <f>G92/F92</f>
        <v>1.0995010172186275</v>
      </c>
      <c r="I92" s="95">
        <f>G92/G$445</f>
        <v>0.22590428748671365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</row>
    <row r="93" spans="1:71" s="1" customFormat="1" ht="12.75">
      <c r="A93" s="146">
        <f t="shared" si="1"/>
        <v>25</v>
      </c>
      <c r="B93" s="27">
        <v>70005</v>
      </c>
      <c r="C93" s="7" t="s">
        <v>4</v>
      </c>
      <c r="D93" s="8" t="e">
        <f>D95+D104+D107+D110+#REF!+#REF!+D119+D120</f>
        <v>#REF!</v>
      </c>
      <c r="E93" s="22">
        <f>+E95+E104+E107+E110+E119+E121</f>
        <v>20661912.91</v>
      </c>
      <c r="F93" s="22">
        <f>+F95+F104+F107+F110+F119+F121</f>
        <v>9675953.440000001</v>
      </c>
      <c r="G93" s="22">
        <f>+G95+G104+G107+G110+G119+G121</f>
        <v>10407406</v>
      </c>
      <c r="H93" s="95">
        <f>G93/F93</f>
        <v>1.0755948821514791</v>
      </c>
      <c r="I93" s="95">
        <f>G93/G$445</f>
        <v>0.20610098711441924</v>
      </c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</row>
    <row r="94" spans="1:9" ht="12.75">
      <c r="A94" s="146">
        <f t="shared" si="1"/>
        <v>26</v>
      </c>
      <c r="B94" s="89" t="s">
        <v>92</v>
      </c>
      <c r="C94" s="6" t="s">
        <v>46</v>
      </c>
      <c r="D94" s="10"/>
      <c r="E94" s="23"/>
      <c r="F94" s="23"/>
      <c r="H94" s="95"/>
      <c r="I94" s="95"/>
    </row>
    <row r="95" spans="1:9" ht="12.75">
      <c r="A95" s="146">
        <f t="shared" si="1"/>
        <v>27</v>
      </c>
      <c r="B95" s="89"/>
      <c r="C95" s="6" t="s">
        <v>47</v>
      </c>
      <c r="D95" s="10">
        <f>600000+30000+50000</f>
        <v>680000</v>
      </c>
      <c r="E95" s="23">
        <f>SUM(E97:E100)</f>
        <v>2512044.81</v>
      </c>
      <c r="F95" s="23">
        <f>SUM(F97:F100)</f>
        <v>2486250</v>
      </c>
      <c r="G95" s="23">
        <f>SUM(G97:G100)</f>
        <v>2207000</v>
      </c>
      <c r="H95" s="95">
        <f>G95/F95</f>
        <v>0.8876822523881347</v>
      </c>
      <c r="I95" s="95">
        <f>G95/G$445</f>
        <v>0.043705883921653796</v>
      </c>
    </row>
    <row r="96" spans="1:9" ht="12.75">
      <c r="A96" s="146">
        <f aca="true" t="shared" si="2" ref="A96:A147">A95+1</f>
        <v>28</v>
      </c>
      <c r="B96" s="89"/>
      <c r="C96" s="6" t="s">
        <v>180</v>
      </c>
      <c r="D96" s="10"/>
      <c r="E96" s="23"/>
      <c r="F96" s="23"/>
      <c r="H96" s="95"/>
      <c r="I96" s="95"/>
    </row>
    <row r="97" spans="1:9" ht="12.75">
      <c r="A97" s="146">
        <f t="shared" si="2"/>
        <v>29</v>
      </c>
      <c r="B97" s="89"/>
      <c r="C97" s="6" t="s">
        <v>181</v>
      </c>
      <c r="D97" s="10"/>
      <c r="E97" s="25">
        <v>2000000</v>
      </c>
      <c r="F97" s="23">
        <v>2100000</v>
      </c>
      <c r="G97" s="25">
        <v>1800000</v>
      </c>
      <c r="H97" s="95">
        <f>G97/F97</f>
        <v>0.8571428571428571</v>
      </c>
      <c r="I97" s="95">
        <f>G97/G$445</f>
        <v>0.035645940670129966</v>
      </c>
    </row>
    <row r="98" spans="1:9" ht="12.75">
      <c r="A98" s="146">
        <f t="shared" si="2"/>
        <v>30</v>
      </c>
      <c r="B98" s="89"/>
      <c r="C98" s="6" t="s">
        <v>184</v>
      </c>
      <c r="D98" s="10"/>
      <c r="E98" s="25">
        <v>477500</v>
      </c>
      <c r="F98" s="23">
        <v>334250</v>
      </c>
      <c r="G98" s="183">
        <v>348000</v>
      </c>
      <c r="H98" s="95">
        <f>G98/F98</f>
        <v>1.0411368735976065</v>
      </c>
      <c r="I98" s="95">
        <f>G98/G$445</f>
        <v>0.0068915485295584595</v>
      </c>
    </row>
    <row r="99" spans="1:9" ht="12.75">
      <c r="A99" s="146">
        <f t="shared" si="2"/>
        <v>31</v>
      </c>
      <c r="B99" s="89"/>
      <c r="C99" s="6" t="s">
        <v>183</v>
      </c>
      <c r="D99" s="10"/>
      <c r="E99" s="25">
        <v>2000</v>
      </c>
      <c r="F99" s="23">
        <v>2000</v>
      </c>
      <c r="G99" s="25">
        <v>1000</v>
      </c>
      <c r="H99" s="95">
        <f>G99/F99</f>
        <v>0.5</v>
      </c>
      <c r="I99" s="95">
        <f>G99/G$445</f>
        <v>1.9803300372294423E-05</v>
      </c>
    </row>
    <row r="100" spans="1:9" ht="12.75">
      <c r="A100" s="146">
        <f t="shared" si="2"/>
        <v>32</v>
      </c>
      <c r="B100" s="89"/>
      <c r="C100" s="6" t="s">
        <v>182</v>
      </c>
      <c r="D100" s="10"/>
      <c r="E100" s="25">
        <v>32544.81</v>
      </c>
      <c r="F100" s="23">
        <v>50000</v>
      </c>
      <c r="G100" s="25">
        <v>58000</v>
      </c>
      <c r="H100" s="95">
        <f>G100/F100</f>
        <v>1.16</v>
      </c>
      <c r="I100" s="95">
        <f>G100/G$445</f>
        <v>0.0011485914215930767</v>
      </c>
    </row>
    <row r="101" spans="1:9" ht="12.75">
      <c r="A101" s="146">
        <f t="shared" si="2"/>
        <v>33</v>
      </c>
      <c r="B101" s="89" t="s">
        <v>93</v>
      </c>
      <c r="C101" s="6" t="s">
        <v>41</v>
      </c>
      <c r="D101" s="10"/>
      <c r="E101" s="25"/>
      <c r="F101" s="23"/>
      <c r="H101" s="95"/>
      <c r="I101" s="95"/>
    </row>
    <row r="102" spans="1:9" ht="12.75">
      <c r="A102" s="146">
        <f t="shared" si="2"/>
        <v>34</v>
      </c>
      <c r="B102" s="89"/>
      <c r="C102" s="6" t="s">
        <v>154</v>
      </c>
      <c r="D102" s="10"/>
      <c r="E102" s="25"/>
      <c r="F102" s="23"/>
      <c r="H102" s="95"/>
      <c r="I102" s="95"/>
    </row>
    <row r="103" spans="1:9" ht="12.75">
      <c r="A103" s="146">
        <f t="shared" si="2"/>
        <v>35</v>
      </c>
      <c r="B103" s="89"/>
      <c r="C103" s="6" t="s">
        <v>155</v>
      </c>
      <c r="D103" s="10"/>
      <c r="E103" s="25"/>
      <c r="F103" s="23"/>
      <c r="H103" s="95"/>
      <c r="I103" s="95"/>
    </row>
    <row r="104" spans="1:9" ht="12.75">
      <c r="A104" s="146">
        <f t="shared" si="2"/>
        <v>36</v>
      </c>
      <c r="B104" s="89"/>
      <c r="C104" s="6" t="s">
        <v>215</v>
      </c>
      <c r="D104" s="10">
        <v>1015000</v>
      </c>
      <c r="E104" s="25">
        <v>1200000</v>
      </c>
      <c r="F104" s="23">
        <v>1450000</v>
      </c>
      <c r="G104" s="25">
        <v>1300000</v>
      </c>
      <c r="H104" s="95">
        <f>G104/F104</f>
        <v>0.896551724137931</v>
      </c>
      <c r="I104" s="95">
        <f>G104/G$445</f>
        <v>0.025744290483982753</v>
      </c>
    </row>
    <row r="105" spans="1:9" ht="12.75">
      <c r="A105" s="146">
        <f t="shared" si="2"/>
        <v>37</v>
      </c>
      <c r="B105" s="89" t="s">
        <v>94</v>
      </c>
      <c r="C105" s="6" t="s">
        <v>43</v>
      </c>
      <c r="D105" s="10"/>
      <c r="E105" s="25"/>
      <c r="F105" s="23"/>
      <c r="H105" s="95"/>
      <c r="I105" s="95"/>
    </row>
    <row r="106" spans="1:9" ht="12.75">
      <c r="A106" s="146">
        <f t="shared" si="2"/>
        <v>38</v>
      </c>
      <c r="B106" s="89"/>
      <c r="C106" s="6" t="s">
        <v>44</v>
      </c>
      <c r="D106" s="10"/>
      <c r="E106" s="25"/>
      <c r="F106" s="23"/>
      <c r="H106" s="95"/>
      <c r="I106" s="95"/>
    </row>
    <row r="107" spans="1:9" ht="12.75">
      <c r="A107" s="146">
        <f t="shared" si="2"/>
        <v>39</v>
      </c>
      <c r="B107" s="89"/>
      <c r="C107" s="6" t="s">
        <v>45</v>
      </c>
      <c r="D107" s="10">
        <v>100000</v>
      </c>
      <c r="E107" s="25">
        <v>250000</v>
      </c>
      <c r="F107" s="23">
        <v>363500</v>
      </c>
      <c r="G107" s="25">
        <v>250000</v>
      </c>
      <c r="H107" s="95">
        <f>G107/F107</f>
        <v>0.687757909215956</v>
      </c>
      <c r="I107" s="95">
        <f>G107/G$445</f>
        <v>0.004950825093073606</v>
      </c>
    </row>
    <row r="108" spans="1:9" ht="12.75">
      <c r="A108" s="146">
        <f t="shared" si="2"/>
        <v>40</v>
      </c>
      <c r="B108" s="89" t="s">
        <v>95</v>
      </c>
      <c r="C108" s="6" t="s">
        <v>58</v>
      </c>
      <c r="D108" s="10"/>
      <c r="E108" s="25"/>
      <c r="F108" s="23"/>
      <c r="H108" s="95"/>
      <c r="I108" s="95"/>
    </row>
    <row r="109" spans="1:9" ht="12.75">
      <c r="A109" s="146">
        <f t="shared" si="2"/>
        <v>41</v>
      </c>
      <c r="B109" s="89"/>
      <c r="C109" s="6" t="s">
        <v>122</v>
      </c>
      <c r="D109" s="10"/>
      <c r="E109" s="25"/>
      <c r="F109" s="23"/>
      <c r="H109" s="95"/>
      <c r="I109" s="95"/>
    </row>
    <row r="110" spans="1:9" ht="12.75">
      <c r="A110" s="146">
        <f t="shared" si="2"/>
        <v>42</v>
      </c>
      <c r="B110" s="89"/>
      <c r="C110" s="6" t="s">
        <v>123</v>
      </c>
      <c r="D110" s="10">
        <v>0</v>
      </c>
      <c r="E110" s="25">
        <f>SUM(E113:E118)</f>
        <v>16651168.1</v>
      </c>
      <c r="F110" s="25">
        <f>SUM(F113:F118)</f>
        <v>5050383.44</v>
      </c>
      <c r="G110" s="25">
        <f>SUM(G113:G118)</f>
        <v>6601706</v>
      </c>
      <c r="H110" s="95">
        <f>G110/F110</f>
        <v>1.3071692631718275</v>
      </c>
      <c r="I110" s="95">
        <f>G110/G$445</f>
        <v>0.13073556688757834</v>
      </c>
    </row>
    <row r="111" spans="1:9" ht="12.75">
      <c r="A111" s="146">
        <f t="shared" si="2"/>
        <v>43</v>
      </c>
      <c r="B111" s="89"/>
      <c r="C111" s="6" t="s">
        <v>180</v>
      </c>
      <c r="D111" s="10"/>
      <c r="E111" s="25"/>
      <c r="F111" s="23"/>
      <c r="H111" s="95"/>
      <c r="I111" s="95"/>
    </row>
    <row r="112" spans="1:9" ht="12.75">
      <c r="A112" s="146">
        <f t="shared" si="2"/>
        <v>44</v>
      </c>
      <c r="B112" s="89"/>
      <c r="C112" s="164" t="s">
        <v>220</v>
      </c>
      <c r="D112" s="10"/>
      <c r="E112" s="25"/>
      <c r="F112" s="23"/>
      <c r="H112" s="95"/>
      <c r="I112" s="95"/>
    </row>
    <row r="113" spans="1:9" ht="12.75">
      <c r="A113" s="146">
        <f t="shared" si="2"/>
        <v>45</v>
      </c>
      <c r="B113" s="89"/>
      <c r="C113" s="164" t="s">
        <v>304</v>
      </c>
      <c r="D113" s="10"/>
      <c r="E113" s="25">
        <v>300000</v>
      </c>
      <c r="F113" s="23">
        <v>331000</v>
      </c>
      <c r="G113" s="25">
        <v>400000</v>
      </c>
      <c r="H113" s="95">
        <f aca="true" t="shared" si="3" ref="H113:H119">G113/F113</f>
        <v>1.2084592145015105</v>
      </c>
      <c r="I113" s="95">
        <f aca="true" t="shared" si="4" ref="I113:I119">G113/G$445</f>
        <v>0.00792132014891777</v>
      </c>
    </row>
    <row r="114" spans="1:9" ht="12.75">
      <c r="A114" s="146">
        <f t="shared" si="2"/>
        <v>46</v>
      </c>
      <c r="B114" s="89"/>
      <c r="C114" s="6" t="s">
        <v>185</v>
      </c>
      <c r="D114" s="10"/>
      <c r="E114" s="25">
        <v>16136668.1</v>
      </c>
      <c r="F114" s="23">
        <v>4536866.44</v>
      </c>
      <c r="G114" s="183">
        <f>6000000+380000-40000-400000-40000+122000</f>
        <v>6022000</v>
      </c>
      <c r="H114" s="95">
        <f t="shared" si="3"/>
        <v>1.327347868763798</v>
      </c>
      <c r="I114" s="95">
        <f t="shared" si="4"/>
        <v>0.11925547484195702</v>
      </c>
    </row>
    <row r="115" spans="1:9" ht="12.75">
      <c r="A115" s="146">
        <f t="shared" si="2"/>
        <v>47</v>
      </c>
      <c r="B115" s="89"/>
      <c r="C115" s="6" t="s">
        <v>302</v>
      </c>
      <c r="D115" s="10"/>
      <c r="E115" s="25">
        <v>80000</v>
      </c>
      <c r="F115" s="23">
        <v>54760</v>
      </c>
      <c r="G115" s="183">
        <v>50000</v>
      </c>
      <c r="H115" s="95">
        <f t="shared" si="3"/>
        <v>0.9130752373995618</v>
      </c>
      <c r="I115" s="95">
        <f t="shared" si="4"/>
        <v>0.0009901650186147212</v>
      </c>
    </row>
    <row r="116" spans="1:9" ht="12.75">
      <c r="A116" s="146">
        <f t="shared" si="2"/>
        <v>48</v>
      </c>
      <c r="B116" s="89"/>
      <c r="C116" s="6" t="s">
        <v>186</v>
      </c>
      <c r="D116" s="10"/>
      <c r="E116" s="25">
        <v>20000</v>
      </c>
      <c r="F116" s="23">
        <v>16157</v>
      </c>
      <c r="G116" s="25">
        <v>4608</v>
      </c>
      <c r="H116" s="95">
        <f t="shared" si="3"/>
        <v>0.2852014606672031</v>
      </c>
      <c r="I116" s="95">
        <f t="shared" si="4"/>
        <v>9.12536081155327E-05</v>
      </c>
    </row>
    <row r="117" spans="1:9" ht="12.75">
      <c r="A117" s="146">
        <f t="shared" si="2"/>
        <v>49</v>
      </c>
      <c r="B117" s="89"/>
      <c r="C117" s="6" t="s">
        <v>187</v>
      </c>
      <c r="D117" s="10"/>
      <c r="E117" s="25">
        <v>106000</v>
      </c>
      <c r="F117" s="23">
        <v>104900</v>
      </c>
      <c r="G117" s="25">
        <v>116600</v>
      </c>
      <c r="H117" s="95">
        <f t="shared" si="3"/>
        <v>1.111534795042898</v>
      </c>
      <c r="I117" s="95">
        <f t="shared" si="4"/>
        <v>0.00230906482340953</v>
      </c>
    </row>
    <row r="118" spans="1:9" ht="12.75">
      <c r="A118" s="146">
        <f t="shared" si="2"/>
        <v>50</v>
      </c>
      <c r="B118" s="89"/>
      <c r="C118" s="6" t="s">
        <v>188</v>
      </c>
      <c r="D118" s="10"/>
      <c r="E118" s="25">
        <v>8500</v>
      </c>
      <c r="F118" s="23">
        <v>6700</v>
      </c>
      <c r="G118" s="25">
        <v>8498</v>
      </c>
      <c r="H118" s="95">
        <f t="shared" si="3"/>
        <v>1.2683582089552239</v>
      </c>
      <c r="I118" s="95">
        <f t="shared" si="4"/>
        <v>0.00016828844656375803</v>
      </c>
    </row>
    <row r="119" spans="1:9" ht="12.75">
      <c r="A119" s="146">
        <f t="shared" si="2"/>
        <v>51</v>
      </c>
      <c r="B119" s="89" t="s">
        <v>97</v>
      </c>
      <c r="C119" s="6" t="s">
        <v>51</v>
      </c>
      <c r="D119" s="10">
        <v>35000</v>
      </c>
      <c r="E119" s="25">
        <v>40000</v>
      </c>
      <c r="F119" s="23">
        <v>313000</v>
      </c>
      <c r="G119" s="25">
        <v>40000</v>
      </c>
      <c r="H119" s="95">
        <f t="shared" si="3"/>
        <v>0.12779552715654952</v>
      </c>
      <c r="I119" s="95">
        <f t="shared" si="4"/>
        <v>0.000792132014891777</v>
      </c>
    </row>
    <row r="120" spans="1:9" ht="12.75">
      <c r="A120" s="146">
        <f t="shared" si="2"/>
        <v>52</v>
      </c>
      <c r="B120" s="89" t="s">
        <v>89</v>
      </c>
      <c r="C120" s="6" t="s">
        <v>48</v>
      </c>
      <c r="D120" s="10" t="e">
        <f>#REF!</f>
        <v>#REF!</v>
      </c>
      <c r="E120" s="25"/>
      <c r="F120" s="23"/>
      <c r="H120" s="95"/>
      <c r="I120" s="95"/>
    </row>
    <row r="121" spans="1:9" ht="12.75">
      <c r="A121" s="146">
        <f t="shared" si="2"/>
        <v>53</v>
      </c>
      <c r="B121" s="89"/>
      <c r="C121" s="6" t="s">
        <v>114</v>
      </c>
      <c r="D121" s="10"/>
      <c r="E121" s="25">
        <v>8700</v>
      </c>
      <c r="F121" s="23">
        <v>12820</v>
      </c>
      <c r="G121" s="25">
        <v>8700</v>
      </c>
      <c r="H121" s="95">
        <f>G121/F121</f>
        <v>0.6786271450858035</v>
      </c>
      <c r="I121" s="95">
        <f>G121/G$445</f>
        <v>0.0001722887132389615</v>
      </c>
    </row>
    <row r="122" spans="1:71" s="12" customFormat="1" ht="12.75">
      <c r="A122" s="146">
        <f t="shared" si="2"/>
        <v>54</v>
      </c>
      <c r="B122" s="134">
        <v>70021</v>
      </c>
      <c r="C122" s="7" t="s">
        <v>75</v>
      </c>
      <c r="D122" s="8">
        <f>D126</f>
        <v>98672</v>
      </c>
      <c r="E122" s="28">
        <f>SUM(E123:E126)</f>
        <v>14000</v>
      </c>
      <c r="F122" s="28">
        <f>SUM(F123:F126)</f>
        <v>2172</v>
      </c>
      <c r="G122" s="28">
        <f>SUM(G123:G126)</f>
        <v>0</v>
      </c>
      <c r="H122" s="95">
        <f>G122/F122</f>
        <v>0</v>
      </c>
      <c r="I122" s="95">
        <f>G122/G$445</f>
        <v>0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</row>
    <row r="123" spans="1:71" s="14" customFormat="1" ht="12.75">
      <c r="A123" s="146">
        <f t="shared" si="2"/>
        <v>55</v>
      </c>
      <c r="B123" s="89" t="s">
        <v>97</v>
      </c>
      <c r="C123" s="6" t="s">
        <v>51</v>
      </c>
      <c r="D123" s="10"/>
      <c r="E123" s="25">
        <v>1000</v>
      </c>
      <c r="F123" s="23">
        <v>27</v>
      </c>
      <c r="G123" s="183">
        <v>0</v>
      </c>
      <c r="H123" s="95">
        <f>G123/F123</f>
        <v>0</v>
      </c>
      <c r="I123" s="95">
        <f>G123/G$445</f>
        <v>0</v>
      </c>
      <c r="J123" s="38" t="s">
        <v>298</v>
      </c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</row>
    <row r="124" spans="1:71" s="14" customFormat="1" ht="12.75">
      <c r="A124" s="146"/>
      <c r="B124" s="89"/>
      <c r="C124" s="6"/>
      <c r="D124" s="10"/>
      <c r="E124" s="25"/>
      <c r="F124" s="23"/>
      <c r="G124" s="183"/>
      <c r="H124" s="95"/>
      <c r="I124" s="95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</row>
    <row r="125" spans="1:9" ht="12.75">
      <c r="A125" s="146">
        <f>A123+1</f>
        <v>56</v>
      </c>
      <c r="B125" s="89" t="s">
        <v>89</v>
      </c>
      <c r="C125" s="6" t="s">
        <v>38</v>
      </c>
      <c r="D125" s="10"/>
      <c r="E125" s="25"/>
      <c r="F125" s="23"/>
      <c r="G125" s="183"/>
      <c r="H125" s="95"/>
      <c r="I125" s="95"/>
    </row>
    <row r="126" spans="1:10" ht="12.75">
      <c r="A126" s="146">
        <f t="shared" si="2"/>
        <v>57</v>
      </c>
      <c r="B126" s="102"/>
      <c r="C126" s="6" t="s">
        <v>78</v>
      </c>
      <c r="D126" s="10">
        <f>13332+9083+32724+35748+7785</f>
        <v>98672</v>
      </c>
      <c r="E126" s="25">
        <v>13000</v>
      </c>
      <c r="F126" s="23">
        <v>2145</v>
      </c>
      <c r="G126" s="183">
        <v>0</v>
      </c>
      <c r="H126" s="95">
        <f>G126/F126</f>
        <v>0</v>
      </c>
      <c r="I126" s="95">
        <f>G126/G$445</f>
        <v>0</v>
      </c>
      <c r="J126" s="19" t="s">
        <v>298</v>
      </c>
    </row>
    <row r="127" spans="1:71" s="12" customFormat="1" ht="12.75">
      <c r="A127" s="146">
        <f t="shared" si="2"/>
        <v>58</v>
      </c>
      <c r="B127" s="134">
        <v>70095</v>
      </c>
      <c r="C127" s="7" t="s">
        <v>3</v>
      </c>
      <c r="D127" s="8"/>
      <c r="E127" s="28">
        <f>+E131+E136+E137</f>
        <v>883705</v>
      </c>
      <c r="F127" s="28">
        <f>+F131+F136+F137</f>
        <v>696950</v>
      </c>
      <c r="G127" s="28">
        <f>+G131+G136+G137</f>
        <v>1000000</v>
      </c>
      <c r="H127" s="95">
        <f>G127/F127</f>
        <v>1.4348231580457709</v>
      </c>
      <c r="I127" s="95">
        <f>G127/G$445</f>
        <v>0.019803300372294424</v>
      </c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</row>
    <row r="128" spans="1:71" s="14" customFormat="1" ht="12.75">
      <c r="A128" s="146">
        <f t="shared" si="2"/>
        <v>59</v>
      </c>
      <c r="B128" s="89" t="s">
        <v>93</v>
      </c>
      <c r="C128" s="6" t="s">
        <v>41</v>
      </c>
      <c r="D128" s="10"/>
      <c r="E128" s="25"/>
      <c r="F128" s="23"/>
      <c r="G128" s="25"/>
      <c r="H128" s="95"/>
      <c r="I128" s="95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</row>
    <row r="129" spans="1:71" s="14" customFormat="1" ht="12.75">
      <c r="A129" s="146">
        <f t="shared" si="2"/>
        <v>60</v>
      </c>
      <c r="B129" s="89"/>
      <c r="C129" s="6" t="s">
        <v>81</v>
      </c>
      <c r="D129" s="10"/>
      <c r="E129" s="25"/>
      <c r="F129" s="23"/>
      <c r="G129" s="25"/>
      <c r="H129" s="95"/>
      <c r="I129" s="95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</row>
    <row r="130" spans="1:71" s="14" customFormat="1" ht="12.75">
      <c r="A130" s="146">
        <f t="shared" si="2"/>
        <v>61</v>
      </c>
      <c r="B130" s="89"/>
      <c r="C130" s="6" t="s">
        <v>82</v>
      </c>
      <c r="D130" s="10"/>
      <c r="E130" s="25"/>
      <c r="F130" s="23"/>
      <c r="G130" s="25"/>
      <c r="H130" s="95"/>
      <c r="I130" s="95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</row>
    <row r="131" spans="1:71" s="14" customFormat="1" ht="12.75">
      <c r="A131" s="146">
        <f t="shared" si="2"/>
        <v>62</v>
      </c>
      <c r="B131" s="89"/>
      <c r="C131" s="6" t="s">
        <v>83</v>
      </c>
      <c r="D131" s="10"/>
      <c r="E131" s="72">
        <f>SUM(E133:E135)</f>
        <v>883705</v>
      </c>
      <c r="F131" s="72">
        <f>SUM(F133:F135)</f>
        <v>690000</v>
      </c>
      <c r="G131" s="72">
        <f>SUM(G133:G135)</f>
        <v>1000000</v>
      </c>
      <c r="H131" s="95">
        <f>G131/F131</f>
        <v>1.4492753623188406</v>
      </c>
      <c r="I131" s="95">
        <f>G131/G$445</f>
        <v>0.019803300372294424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</row>
    <row r="132" spans="1:71" s="14" customFormat="1" ht="12.75">
      <c r="A132" s="146">
        <f t="shared" si="2"/>
        <v>63</v>
      </c>
      <c r="B132" s="89"/>
      <c r="C132" s="6" t="s">
        <v>180</v>
      </c>
      <c r="D132" s="10"/>
      <c r="E132" s="25"/>
      <c r="F132" s="23"/>
      <c r="G132" s="25"/>
      <c r="H132" s="95"/>
      <c r="I132" s="95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</row>
    <row r="133" spans="1:71" s="14" customFormat="1" ht="12.75">
      <c r="A133" s="146">
        <f t="shared" si="2"/>
        <v>64</v>
      </c>
      <c r="B133" s="89"/>
      <c r="C133" s="6" t="s">
        <v>189</v>
      </c>
      <c r="D133" s="10"/>
      <c r="E133" s="25">
        <v>813000</v>
      </c>
      <c r="F133" s="23">
        <v>610000</v>
      </c>
      <c r="G133" s="25">
        <v>903000</v>
      </c>
      <c r="H133" s="95">
        <f aca="true" t="shared" si="5" ref="H133:H142">G133/F133</f>
        <v>1.480327868852459</v>
      </c>
      <c r="I133" s="95">
        <f aca="true" t="shared" si="6" ref="I133:I142">G133/G$445</f>
        <v>0.017882380236181866</v>
      </c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</row>
    <row r="134" spans="1:71" s="14" customFormat="1" ht="12.75">
      <c r="A134" s="146">
        <f t="shared" si="2"/>
        <v>65</v>
      </c>
      <c r="B134" s="89"/>
      <c r="C134" s="6" t="s">
        <v>190</v>
      </c>
      <c r="D134" s="10"/>
      <c r="E134" s="25">
        <v>20705</v>
      </c>
      <c r="F134" s="23">
        <v>60000</v>
      </c>
      <c r="G134" s="25">
        <v>67000</v>
      </c>
      <c r="H134" s="95">
        <f t="shared" si="5"/>
        <v>1.1166666666666667</v>
      </c>
      <c r="I134" s="95">
        <f t="shared" si="6"/>
        <v>0.0013268211249437265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</row>
    <row r="135" spans="1:71" s="14" customFormat="1" ht="12.75">
      <c r="A135" s="146">
        <f t="shared" si="2"/>
        <v>66</v>
      </c>
      <c r="B135" s="89"/>
      <c r="C135" s="221" t="s">
        <v>303</v>
      </c>
      <c r="D135" s="10"/>
      <c r="E135" s="25">
        <v>50000</v>
      </c>
      <c r="F135" s="23">
        <v>20000</v>
      </c>
      <c r="G135" s="25">
        <v>30000</v>
      </c>
      <c r="H135" s="95">
        <f t="shared" si="5"/>
        <v>1.5</v>
      </c>
      <c r="I135" s="95">
        <f t="shared" si="6"/>
        <v>0.0005940990111688327</v>
      </c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</row>
    <row r="136" spans="1:71" s="14" customFormat="1" ht="12.75">
      <c r="A136" s="146">
        <f t="shared" si="2"/>
        <v>67</v>
      </c>
      <c r="B136" s="89" t="s">
        <v>97</v>
      </c>
      <c r="C136" s="6" t="s">
        <v>51</v>
      </c>
      <c r="D136" s="10"/>
      <c r="E136" s="25">
        <v>0</v>
      </c>
      <c r="F136" s="23">
        <v>3300</v>
      </c>
      <c r="G136" s="25">
        <v>0</v>
      </c>
      <c r="H136" s="95">
        <f t="shared" si="5"/>
        <v>0</v>
      </c>
      <c r="I136" s="95">
        <f t="shared" si="6"/>
        <v>0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</row>
    <row r="137" spans="1:71" s="14" customFormat="1" ht="12.75">
      <c r="A137" s="146">
        <f t="shared" si="2"/>
        <v>68</v>
      </c>
      <c r="B137" s="178" t="s">
        <v>89</v>
      </c>
      <c r="C137" s="179" t="s">
        <v>48</v>
      </c>
      <c r="D137" s="180"/>
      <c r="E137" s="181">
        <v>0</v>
      </c>
      <c r="F137" s="182">
        <v>3650</v>
      </c>
      <c r="G137" s="183">
        <v>0</v>
      </c>
      <c r="H137" s="177">
        <f t="shared" si="5"/>
        <v>0</v>
      </c>
      <c r="I137" s="177">
        <f t="shared" si="6"/>
        <v>0</v>
      </c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</row>
    <row r="138" spans="1:71" s="71" customFormat="1" ht="12.75">
      <c r="A138" s="146">
        <f t="shared" si="2"/>
        <v>69</v>
      </c>
      <c r="B138" s="136">
        <v>710</v>
      </c>
      <c r="C138" s="5" t="s">
        <v>159</v>
      </c>
      <c r="D138" s="42"/>
      <c r="E138" s="29">
        <f aca="true" t="shared" si="7" ref="E138:G139">E139</f>
        <v>0</v>
      </c>
      <c r="F138" s="29">
        <f t="shared" si="7"/>
        <v>1525</v>
      </c>
      <c r="G138" s="29">
        <f t="shared" si="7"/>
        <v>0</v>
      </c>
      <c r="H138" s="95">
        <f t="shared" si="5"/>
        <v>0</v>
      </c>
      <c r="I138" s="95">
        <f t="shared" si="6"/>
        <v>0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</row>
    <row r="139" spans="1:71" s="1" customFormat="1" ht="12.75">
      <c r="A139" s="146">
        <f t="shared" si="2"/>
        <v>70</v>
      </c>
      <c r="B139" s="91">
        <v>71014</v>
      </c>
      <c r="C139" s="7" t="s">
        <v>160</v>
      </c>
      <c r="D139" s="8"/>
      <c r="E139" s="28">
        <f t="shared" si="7"/>
        <v>0</v>
      </c>
      <c r="F139" s="28">
        <f t="shared" si="7"/>
        <v>1525</v>
      </c>
      <c r="G139" s="28">
        <f t="shared" si="7"/>
        <v>0</v>
      </c>
      <c r="H139" s="95">
        <f t="shared" si="5"/>
        <v>0</v>
      </c>
      <c r="I139" s="95">
        <f t="shared" si="6"/>
        <v>0</v>
      </c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</row>
    <row r="140" spans="1:71" s="14" customFormat="1" ht="12.75">
      <c r="A140" s="146">
        <f t="shared" si="2"/>
        <v>71</v>
      </c>
      <c r="B140" s="89" t="s">
        <v>89</v>
      </c>
      <c r="C140" s="6" t="s">
        <v>48</v>
      </c>
      <c r="D140" s="10"/>
      <c r="E140" s="25">
        <v>0</v>
      </c>
      <c r="F140" s="23">
        <v>1525</v>
      </c>
      <c r="G140" s="25">
        <v>0</v>
      </c>
      <c r="H140" s="95">
        <f t="shared" si="5"/>
        <v>0</v>
      </c>
      <c r="I140" s="95">
        <f t="shared" si="6"/>
        <v>0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</row>
    <row r="141" spans="1:71" s="11" customFormat="1" ht="15">
      <c r="A141" s="146">
        <f t="shared" si="2"/>
        <v>72</v>
      </c>
      <c r="B141" s="133">
        <v>750</v>
      </c>
      <c r="C141" s="5" t="s">
        <v>50</v>
      </c>
      <c r="D141" s="42" t="e">
        <f>D142+#REF!+D160</f>
        <v>#REF!</v>
      </c>
      <c r="E141" s="29">
        <f>+E142+E150+E160</f>
        <v>449155</v>
      </c>
      <c r="F141" s="29">
        <f>+F142+F150+F160</f>
        <v>935900</v>
      </c>
      <c r="G141" s="29">
        <f>+G142+G150+G160</f>
        <v>211500</v>
      </c>
      <c r="H141" s="95">
        <f t="shared" si="5"/>
        <v>0.2259856822310076</v>
      </c>
      <c r="I141" s="95">
        <f t="shared" si="6"/>
        <v>0.004188398028740271</v>
      </c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</row>
    <row r="142" spans="1:71" s="1" customFormat="1" ht="12.75">
      <c r="A142" s="146">
        <f t="shared" si="2"/>
        <v>73</v>
      </c>
      <c r="B142" s="27">
        <v>75011</v>
      </c>
      <c r="C142" s="7" t="s">
        <v>14</v>
      </c>
      <c r="D142" s="8">
        <f>D146</f>
        <v>62000</v>
      </c>
      <c r="E142" s="28">
        <f>SUM(E146:E149)</f>
        <v>72700</v>
      </c>
      <c r="F142" s="28">
        <f>SUM(F146:F149)</f>
        <v>72500</v>
      </c>
      <c r="G142" s="28">
        <f>SUM(G146:G149)</f>
        <v>71900</v>
      </c>
      <c r="H142" s="95">
        <f t="shared" si="5"/>
        <v>0.9917241379310345</v>
      </c>
      <c r="I142" s="95">
        <f t="shared" si="6"/>
        <v>0.001423857296767969</v>
      </c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</row>
    <row r="143" spans="1:71" s="1" customFormat="1" ht="12.75">
      <c r="A143" s="146">
        <f t="shared" si="2"/>
        <v>74</v>
      </c>
      <c r="B143" s="89">
        <v>2010</v>
      </c>
      <c r="C143" s="6" t="s">
        <v>56</v>
      </c>
      <c r="D143" s="8"/>
      <c r="E143" s="45"/>
      <c r="F143" s="22"/>
      <c r="G143" s="45"/>
      <c r="H143" s="95"/>
      <c r="I143" s="95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</row>
    <row r="144" spans="1:71" s="1" customFormat="1" ht="12.75">
      <c r="A144" s="146">
        <f t="shared" si="2"/>
        <v>75</v>
      </c>
      <c r="B144" s="89"/>
      <c r="C144" s="6" t="s">
        <v>151</v>
      </c>
      <c r="D144" s="8"/>
      <c r="E144" s="45"/>
      <c r="F144" s="22"/>
      <c r="G144" s="45"/>
      <c r="H144" s="95"/>
      <c r="I144" s="95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</row>
    <row r="145" spans="1:71" s="1" customFormat="1" ht="12.75">
      <c r="A145" s="146">
        <f t="shared" si="2"/>
        <v>76</v>
      </c>
      <c r="B145" s="89"/>
      <c r="C145" s="6" t="s">
        <v>60</v>
      </c>
      <c r="D145" s="8"/>
      <c r="E145" s="45"/>
      <c r="F145" s="22"/>
      <c r="G145" s="45"/>
      <c r="H145" s="95"/>
      <c r="I145" s="95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</row>
    <row r="146" spans="1:71" s="1" customFormat="1" ht="12.75">
      <c r="A146" s="146">
        <f t="shared" si="2"/>
        <v>77</v>
      </c>
      <c r="B146" s="89"/>
      <c r="C146" s="6" t="s">
        <v>57</v>
      </c>
      <c r="D146" s="10">
        <v>62000</v>
      </c>
      <c r="E146" s="25">
        <v>71900</v>
      </c>
      <c r="F146" s="23">
        <v>71900</v>
      </c>
      <c r="G146" s="183">
        <v>71900</v>
      </c>
      <c r="H146" s="95">
        <f>G146/F146</f>
        <v>1</v>
      </c>
      <c r="I146" s="95">
        <f>G146/G$445</f>
        <v>0.001423857296767969</v>
      </c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</row>
    <row r="147" spans="1:71" s="1" customFormat="1" ht="12.75">
      <c r="A147" s="146">
        <f t="shared" si="2"/>
        <v>78</v>
      </c>
      <c r="B147" s="89">
        <v>2360</v>
      </c>
      <c r="C147" s="6" t="s">
        <v>125</v>
      </c>
      <c r="D147" s="10"/>
      <c r="E147" s="45"/>
      <c r="F147" s="22"/>
      <c r="G147" s="45"/>
      <c r="H147" s="95"/>
      <c r="I147" s="95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</row>
    <row r="148" spans="1:71" s="1" customFormat="1" ht="12.75">
      <c r="A148" s="146">
        <f aca="true" t="shared" si="8" ref="A148:A205">A147+1</f>
        <v>79</v>
      </c>
      <c r="B148" s="89"/>
      <c r="C148" s="6" t="s">
        <v>126</v>
      </c>
      <c r="D148" s="10"/>
      <c r="E148" s="45"/>
      <c r="F148" s="22"/>
      <c r="G148" s="45"/>
      <c r="H148" s="95"/>
      <c r="I148" s="95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</row>
    <row r="149" spans="1:71" s="1" customFormat="1" ht="12.75">
      <c r="A149" s="146">
        <f t="shared" si="8"/>
        <v>80</v>
      </c>
      <c r="B149" s="89"/>
      <c r="C149" s="6" t="s">
        <v>127</v>
      </c>
      <c r="D149" s="10"/>
      <c r="E149" s="25">
        <v>800</v>
      </c>
      <c r="F149" s="23">
        <v>600</v>
      </c>
      <c r="G149" s="25">
        <v>0</v>
      </c>
      <c r="H149" s="95">
        <f>G149/F149</f>
        <v>0</v>
      </c>
      <c r="I149" s="95">
        <f>G149/G$445</f>
        <v>0</v>
      </c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</row>
    <row r="150" spans="1:9" ht="12.75">
      <c r="A150" s="146">
        <f t="shared" si="8"/>
        <v>81</v>
      </c>
      <c r="B150" s="27">
        <v>75023</v>
      </c>
      <c r="C150" s="7" t="s">
        <v>29</v>
      </c>
      <c r="D150" s="8" t="e">
        <f>#REF!+#REF!+D151</f>
        <v>#REF!</v>
      </c>
      <c r="E150" s="28">
        <f>+E151+E159</f>
        <v>242455</v>
      </c>
      <c r="F150" s="28">
        <f>+F151+F159</f>
        <v>278765</v>
      </c>
      <c r="G150" s="28">
        <f>+G151+G159</f>
        <v>4600</v>
      </c>
      <c r="H150" s="95">
        <f>G150/F150</f>
        <v>0.016501354187218625</v>
      </c>
      <c r="I150" s="95">
        <f>G150/G$445</f>
        <v>9.109518171255435E-05</v>
      </c>
    </row>
    <row r="151" spans="1:9" ht="12.75">
      <c r="A151" s="146">
        <f t="shared" si="8"/>
        <v>82</v>
      </c>
      <c r="B151" s="89" t="s">
        <v>89</v>
      </c>
      <c r="C151" s="6" t="s">
        <v>38</v>
      </c>
      <c r="D151" s="10" t="e">
        <f>SUM(#REF!)</f>
        <v>#REF!</v>
      </c>
      <c r="E151" s="72">
        <f>SUM(E153:E157)</f>
        <v>2600</v>
      </c>
      <c r="F151" s="72">
        <f>SUM(F153:F157)</f>
        <v>38910</v>
      </c>
      <c r="G151" s="72">
        <f>SUM(G153:G157)</f>
        <v>4600</v>
      </c>
      <c r="H151" s="95">
        <f>G151/F151</f>
        <v>0.11822153687997944</v>
      </c>
      <c r="I151" s="95">
        <f>G151/G$445</f>
        <v>9.109518171255435E-05</v>
      </c>
    </row>
    <row r="152" spans="1:9" ht="12.75">
      <c r="A152" s="146">
        <f t="shared" si="8"/>
        <v>83</v>
      </c>
      <c r="B152" s="51"/>
      <c r="C152" s="102" t="s">
        <v>180</v>
      </c>
      <c r="D152" s="70"/>
      <c r="E152" s="72"/>
      <c r="F152" s="23"/>
      <c r="G152" s="72"/>
      <c r="H152" s="95"/>
      <c r="I152" s="95"/>
    </row>
    <row r="153" spans="1:9" ht="12.75">
      <c r="A153" s="146">
        <f t="shared" si="8"/>
        <v>84</v>
      </c>
      <c r="B153" s="51"/>
      <c r="C153" s="102" t="s">
        <v>191</v>
      </c>
      <c r="D153" s="70"/>
      <c r="E153" s="72">
        <v>600</v>
      </c>
      <c r="F153" s="23">
        <v>600</v>
      </c>
      <c r="G153" s="72">
        <v>600</v>
      </c>
      <c r="H153" s="95">
        <f>G153/F153</f>
        <v>1</v>
      </c>
      <c r="I153" s="95">
        <f>G153/G$445</f>
        <v>1.1881980223376655E-05</v>
      </c>
    </row>
    <row r="154" spans="1:9" ht="12.75">
      <c r="A154" s="146">
        <f t="shared" si="8"/>
        <v>85</v>
      </c>
      <c r="B154" s="51"/>
      <c r="C154" s="102" t="s">
        <v>192</v>
      </c>
      <c r="D154" s="70"/>
      <c r="E154" s="72">
        <v>2000</v>
      </c>
      <c r="F154" s="23">
        <v>23850</v>
      </c>
      <c r="G154" s="72">
        <v>2000</v>
      </c>
      <c r="H154" s="95">
        <f>G154/F154</f>
        <v>0.08385744234800839</v>
      </c>
      <c r="I154" s="95">
        <f>G154/G$445</f>
        <v>3.960660074458885E-05</v>
      </c>
    </row>
    <row r="155" spans="1:9" ht="12.75">
      <c r="A155" s="146">
        <f t="shared" si="8"/>
        <v>86</v>
      </c>
      <c r="B155" s="51"/>
      <c r="C155" s="102" t="s">
        <v>193</v>
      </c>
      <c r="D155" s="70"/>
      <c r="E155" s="72">
        <v>0</v>
      </c>
      <c r="F155" s="23">
        <v>13840</v>
      </c>
      <c r="G155" s="72">
        <v>2000</v>
      </c>
      <c r="H155" s="95">
        <f>G155/F155</f>
        <v>0.14450867052023122</v>
      </c>
      <c r="I155" s="95">
        <f>G155/G$445</f>
        <v>3.960660074458885E-05</v>
      </c>
    </row>
    <row r="156" spans="1:9" ht="12.75">
      <c r="A156" s="146">
        <f t="shared" si="8"/>
        <v>87</v>
      </c>
      <c r="B156" s="51"/>
      <c r="C156" s="102" t="s">
        <v>232</v>
      </c>
      <c r="D156" s="70"/>
      <c r="E156" s="72">
        <v>0</v>
      </c>
      <c r="F156" s="23">
        <v>40</v>
      </c>
      <c r="G156" s="72">
        <v>0</v>
      </c>
      <c r="H156" s="95">
        <f>G156/F156</f>
        <v>0</v>
      </c>
      <c r="I156" s="95">
        <f>G156/G$445</f>
        <v>0</v>
      </c>
    </row>
    <row r="157" spans="1:9" ht="12.75">
      <c r="A157" s="146">
        <f t="shared" si="8"/>
        <v>88</v>
      </c>
      <c r="B157" s="51"/>
      <c r="C157" s="102" t="s">
        <v>233</v>
      </c>
      <c r="D157" s="70"/>
      <c r="E157" s="72">
        <v>0</v>
      </c>
      <c r="F157" s="23">
        <v>580</v>
      </c>
      <c r="G157" s="72">
        <v>0</v>
      </c>
      <c r="H157" s="95">
        <f>G157/F157</f>
        <v>0</v>
      </c>
      <c r="I157" s="95">
        <f>G157/G$445</f>
        <v>0</v>
      </c>
    </row>
    <row r="158" spans="1:9" ht="12.75">
      <c r="A158" s="146">
        <f t="shared" si="8"/>
        <v>89</v>
      </c>
      <c r="B158" s="51">
        <v>6208</v>
      </c>
      <c r="C158" s="165" t="s">
        <v>234</v>
      </c>
      <c r="D158" s="70"/>
      <c r="E158" s="72"/>
      <c r="F158" s="23"/>
      <c r="G158" s="72"/>
      <c r="H158" s="95"/>
      <c r="I158" s="95"/>
    </row>
    <row r="159" spans="1:9" ht="12.75">
      <c r="A159" s="146">
        <f t="shared" si="8"/>
        <v>90</v>
      </c>
      <c r="B159" s="51"/>
      <c r="C159" s="165" t="s">
        <v>235</v>
      </c>
      <c r="D159" s="70"/>
      <c r="E159" s="72">
        <v>239855</v>
      </c>
      <c r="F159" s="23">
        <v>239855</v>
      </c>
      <c r="G159" s="72">
        <v>0</v>
      </c>
      <c r="H159" s="95">
        <f>G159/F159</f>
        <v>0</v>
      </c>
      <c r="I159" s="95">
        <f>G159/G$445</f>
        <v>0</v>
      </c>
    </row>
    <row r="160" spans="1:71" s="1" customFormat="1" ht="12.75">
      <c r="A160" s="146">
        <f t="shared" si="8"/>
        <v>91</v>
      </c>
      <c r="B160" s="27">
        <v>75095</v>
      </c>
      <c r="C160" s="7" t="s">
        <v>3</v>
      </c>
      <c r="D160" s="8" t="e">
        <f>#REF!+#REF!+#REF!+D163</f>
        <v>#REF!</v>
      </c>
      <c r="E160" s="28">
        <f>SUM(E161:E164)</f>
        <v>134000</v>
      </c>
      <c r="F160" s="28">
        <f>SUM(F161:F164)</f>
        <v>584635</v>
      </c>
      <c r="G160" s="28">
        <f>SUM(G161:G164)</f>
        <v>135000</v>
      </c>
      <c r="H160" s="95">
        <f>G160/F160</f>
        <v>0.23091330488253356</v>
      </c>
      <c r="I160" s="95">
        <f>G160/G$445</f>
        <v>0.0026734455502597475</v>
      </c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</row>
    <row r="161" spans="1:71" s="4" customFormat="1" ht="12.75">
      <c r="A161" s="146">
        <f t="shared" si="8"/>
        <v>92</v>
      </c>
      <c r="B161" s="89" t="s">
        <v>96</v>
      </c>
      <c r="C161" s="103" t="s">
        <v>137</v>
      </c>
      <c r="D161" s="10"/>
      <c r="E161" s="72">
        <v>34000</v>
      </c>
      <c r="F161" s="23">
        <v>34000</v>
      </c>
      <c r="G161" s="72">
        <v>35000</v>
      </c>
      <c r="H161" s="95">
        <f>G161/F161</f>
        <v>1.0294117647058822</v>
      </c>
      <c r="I161" s="95">
        <f>G161/G$445</f>
        <v>0.0006931155130303049</v>
      </c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</row>
    <row r="162" spans="1:9" ht="12.75">
      <c r="A162" s="146">
        <f t="shared" si="8"/>
        <v>93</v>
      </c>
      <c r="B162" s="89" t="s">
        <v>97</v>
      </c>
      <c r="C162" s="6" t="s">
        <v>66</v>
      </c>
      <c r="D162" s="10"/>
      <c r="E162" s="72"/>
      <c r="F162" s="23"/>
      <c r="G162" s="72"/>
      <c r="H162" s="95"/>
      <c r="I162" s="95"/>
    </row>
    <row r="163" spans="1:9" ht="12.75">
      <c r="A163" s="146">
        <f t="shared" si="8"/>
        <v>94</v>
      </c>
      <c r="B163" s="54"/>
      <c r="C163" s="6" t="s">
        <v>72</v>
      </c>
      <c r="D163" s="10">
        <v>1000</v>
      </c>
      <c r="E163" s="72">
        <v>100000</v>
      </c>
      <c r="F163" s="23">
        <v>550000</v>
      </c>
      <c r="G163" s="72">
        <v>100000</v>
      </c>
      <c r="H163" s="95">
        <f>G163/F163</f>
        <v>0.18181818181818182</v>
      </c>
      <c r="I163" s="95">
        <f>G163/G$445</f>
        <v>0.0019803300372294424</v>
      </c>
    </row>
    <row r="164" spans="1:9" ht="12.75">
      <c r="A164" s="146">
        <f t="shared" si="8"/>
        <v>95</v>
      </c>
      <c r="B164" s="89" t="s">
        <v>89</v>
      </c>
      <c r="C164" s="6" t="s">
        <v>38</v>
      </c>
      <c r="D164" s="10"/>
      <c r="E164" s="72">
        <v>0</v>
      </c>
      <c r="F164" s="23">
        <v>635</v>
      </c>
      <c r="G164" s="72">
        <v>0</v>
      </c>
      <c r="H164" s="95">
        <f>G164/F164</f>
        <v>0</v>
      </c>
      <c r="I164" s="95">
        <f>G164/G$445</f>
        <v>0</v>
      </c>
    </row>
    <row r="165" spans="1:71" s="2" customFormat="1" ht="15">
      <c r="A165" s="146">
        <f t="shared" si="8"/>
        <v>96</v>
      </c>
      <c r="B165" s="133">
        <v>751</v>
      </c>
      <c r="C165" s="5" t="s">
        <v>33</v>
      </c>
      <c r="D165" s="42"/>
      <c r="E165" s="72"/>
      <c r="F165" s="23"/>
      <c r="G165" s="72"/>
      <c r="H165" s="95"/>
      <c r="I165" s="95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</row>
    <row r="166" spans="1:71" s="2" customFormat="1" ht="15">
      <c r="A166" s="146">
        <f t="shared" si="8"/>
        <v>97</v>
      </c>
      <c r="B166" s="133"/>
      <c r="C166" s="5" t="s">
        <v>34</v>
      </c>
      <c r="D166" s="42"/>
      <c r="E166" s="104"/>
      <c r="F166" s="184"/>
      <c r="G166" s="104"/>
      <c r="H166" s="95"/>
      <c r="I166" s="95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</row>
    <row r="167" spans="1:71" s="2" customFormat="1" ht="15">
      <c r="A167" s="146">
        <f t="shared" si="8"/>
        <v>98</v>
      </c>
      <c r="B167" s="133"/>
      <c r="C167" s="5" t="s">
        <v>35</v>
      </c>
      <c r="D167" s="42" t="e">
        <f>D169+#REF!+#REF!+#REF!</f>
        <v>#REF!</v>
      </c>
      <c r="E167" s="29">
        <f>E169+E174</f>
        <v>9840</v>
      </c>
      <c r="F167" s="29">
        <f>F169+F174</f>
        <v>9834.63</v>
      </c>
      <c r="G167" s="29">
        <f>G169+G174</f>
        <v>1140</v>
      </c>
      <c r="H167" s="95">
        <f>G167/F167</f>
        <v>0.11591691807419294</v>
      </c>
      <c r="I167" s="95">
        <f>G167/G$445</f>
        <v>2.2575762424415644E-05</v>
      </c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</row>
    <row r="168" spans="1:71" s="1" customFormat="1" ht="12.75">
      <c r="A168" s="146">
        <f t="shared" si="8"/>
        <v>99</v>
      </c>
      <c r="B168" s="27">
        <v>75101</v>
      </c>
      <c r="C168" s="7" t="s">
        <v>36</v>
      </c>
      <c r="D168" s="8"/>
      <c r="E168" s="28"/>
      <c r="F168" s="22"/>
      <c r="G168" s="28"/>
      <c r="H168" s="95"/>
      <c r="I168" s="95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</row>
    <row r="169" spans="1:71" s="1" customFormat="1" ht="12.75">
      <c r="A169" s="146">
        <f t="shared" si="8"/>
        <v>100</v>
      </c>
      <c r="B169" s="27"/>
      <c r="C169" s="7" t="s">
        <v>37</v>
      </c>
      <c r="D169" s="8">
        <f>D173</f>
        <v>1020</v>
      </c>
      <c r="E169" s="28">
        <f>E173</f>
        <v>1140</v>
      </c>
      <c r="F169" s="28">
        <f>F173</f>
        <v>1140</v>
      </c>
      <c r="G169" s="28">
        <f>G173</f>
        <v>1140</v>
      </c>
      <c r="H169" s="95">
        <f>G169/F169</f>
        <v>1</v>
      </c>
      <c r="I169" s="95">
        <f>G169/G$445</f>
        <v>2.2575762424415644E-05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</row>
    <row r="170" spans="1:9" ht="12.75">
      <c r="A170" s="146">
        <f t="shared" si="8"/>
        <v>101</v>
      </c>
      <c r="B170" s="89">
        <v>2010</v>
      </c>
      <c r="C170" s="6" t="s">
        <v>56</v>
      </c>
      <c r="D170" s="10"/>
      <c r="E170" s="72"/>
      <c r="F170" s="23"/>
      <c r="G170" s="72"/>
      <c r="H170" s="95"/>
      <c r="I170" s="95"/>
    </row>
    <row r="171" spans="1:9" ht="12.75">
      <c r="A171" s="146">
        <f t="shared" si="8"/>
        <v>102</v>
      </c>
      <c r="B171" s="89"/>
      <c r="C171" s="6" t="s">
        <v>151</v>
      </c>
      <c r="D171" s="10"/>
      <c r="E171" s="72"/>
      <c r="F171" s="23"/>
      <c r="G171" s="72"/>
      <c r="H171" s="95"/>
      <c r="I171" s="95"/>
    </row>
    <row r="172" spans="1:9" ht="12.75">
      <c r="A172" s="146">
        <f t="shared" si="8"/>
        <v>103</v>
      </c>
      <c r="B172" s="89"/>
      <c r="C172" s="6" t="s">
        <v>60</v>
      </c>
      <c r="D172" s="10"/>
      <c r="E172" s="72"/>
      <c r="F172" s="23"/>
      <c r="G172" s="72"/>
      <c r="H172" s="95"/>
      <c r="I172" s="95"/>
    </row>
    <row r="173" spans="1:9" ht="12.75">
      <c r="A173" s="146">
        <f t="shared" si="8"/>
        <v>104</v>
      </c>
      <c r="B173" s="89"/>
      <c r="C173" s="6" t="s">
        <v>57</v>
      </c>
      <c r="D173" s="10">
        <v>1020</v>
      </c>
      <c r="E173" s="72">
        <v>1140</v>
      </c>
      <c r="F173" s="23">
        <v>1140</v>
      </c>
      <c r="G173" s="72">
        <v>1140</v>
      </c>
      <c r="H173" s="95">
        <f>G173/F173</f>
        <v>1</v>
      </c>
      <c r="I173" s="95">
        <f>G173/G$445</f>
        <v>2.2575762424415644E-05</v>
      </c>
    </row>
    <row r="174" spans="1:71" s="12" customFormat="1" ht="12.75">
      <c r="A174" s="146">
        <f t="shared" si="8"/>
        <v>105</v>
      </c>
      <c r="B174" s="185">
        <v>75113</v>
      </c>
      <c r="C174" s="186" t="s">
        <v>236</v>
      </c>
      <c r="D174" s="187"/>
      <c r="E174" s="188">
        <f>E178</f>
        <v>8700</v>
      </c>
      <c r="F174" s="188">
        <f>F178</f>
        <v>8694.63</v>
      </c>
      <c r="G174" s="188">
        <f>G178</f>
        <v>0</v>
      </c>
      <c r="H174" s="95">
        <f>G174/F174</f>
        <v>0</v>
      </c>
      <c r="I174" s="95">
        <f>G174/G$445</f>
        <v>0</v>
      </c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</row>
    <row r="175" spans="1:9" ht="12.75">
      <c r="A175" s="146">
        <f t="shared" si="8"/>
        <v>106</v>
      </c>
      <c r="B175" s="89">
        <v>2010</v>
      </c>
      <c r="C175" s="6" t="s">
        <v>250</v>
      </c>
      <c r="D175" s="10"/>
      <c r="E175" s="72"/>
      <c r="F175" s="23"/>
      <c r="G175" s="72"/>
      <c r="H175" s="95"/>
      <c r="I175" s="95"/>
    </row>
    <row r="176" spans="1:9" ht="12.75">
      <c r="A176" s="146">
        <f t="shared" si="8"/>
        <v>107</v>
      </c>
      <c r="B176" s="89"/>
      <c r="C176" s="6" t="s">
        <v>151</v>
      </c>
      <c r="D176" s="10"/>
      <c r="E176" s="72"/>
      <c r="F176" s="23"/>
      <c r="G176" s="72"/>
      <c r="H176" s="95"/>
      <c r="I176" s="95"/>
    </row>
    <row r="177" spans="1:9" ht="12.75">
      <c r="A177" s="146">
        <f t="shared" si="8"/>
        <v>108</v>
      </c>
      <c r="B177" s="89"/>
      <c r="C177" s="6" t="s">
        <v>60</v>
      </c>
      <c r="D177" s="10"/>
      <c r="E177" s="72"/>
      <c r="F177" s="23"/>
      <c r="G177" s="72"/>
      <c r="H177" s="95"/>
      <c r="I177" s="95"/>
    </row>
    <row r="178" spans="1:9" ht="12.75">
      <c r="A178" s="146">
        <f t="shared" si="8"/>
        <v>109</v>
      </c>
      <c r="B178" s="89"/>
      <c r="C178" s="6" t="s">
        <v>57</v>
      </c>
      <c r="D178" s="10"/>
      <c r="E178" s="72">
        <v>8700</v>
      </c>
      <c r="F178" s="23">
        <v>8694.63</v>
      </c>
      <c r="G178" s="72">
        <v>0</v>
      </c>
      <c r="H178" s="95">
        <f>G178/F178</f>
        <v>0</v>
      </c>
      <c r="I178" s="95">
        <f>G178/G$445</f>
        <v>0</v>
      </c>
    </row>
    <row r="179" spans="1:9" ht="12.75">
      <c r="A179" s="146">
        <f t="shared" si="8"/>
        <v>110</v>
      </c>
      <c r="B179" s="89"/>
      <c r="C179" s="6"/>
      <c r="D179" s="10"/>
      <c r="E179" s="72"/>
      <c r="F179" s="23"/>
      <c r="G179" s="72"/>
      <c r="H179" s="95"/>
      <c r="I179" s="95"/>
    </row>
    <row r="180" spans="1:71" s="2" customFormat="1" ht="15">
      <c r="A180" s="146">
        <f>A179+1</f>
        <v>111</v>
      </c>
      <c r="B180" s="133">
        <v>754</v>
      </c>
      <c r="C180" s="5" t="s">
        <v>1</v>
      </c>
      <c r="D180" s="42"/>
      <c r="E180" s="29"/>
      <c r="F180" s="20"/>
      <c r="G180" s="29"/>
      <c r="H180" s="95"/>
      <c r="I180" s="95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</row>
    <row r="181" spans="1:71" s="2" customFormat="1" ht="15">
      <c r="A181" s="146">
        <f t="shared" si="8"/>
        <v>112</v>
      </c>
      <c r="B181" s="133"/>
      <c r="C181" s="5" t="s">
        <v>30</v>
      </c>
      <c r="D181" s="42" t="e">
        <f>#REF!+D182</f>
        <v>#REF!</v>
      </c>
      <c r="E181" s="29">
        <f>E182</f>
        <v>30000</v>
      </c>
      <c r="F181" s="29">
        <f>F182</f>
        <v>48500</v>
      </c>
      <c r="G181" s="29">
        <f>G182</f>
        <v>35000</v>
      </c>
      <c r="H181" s="95">
        <f>G181/F181</f>
        <v>0.7216494845360825</v>
      </c>
      <c r="I181" s="95">
        <f>G181/G$445</f>
        <v>0.0006931155130303049</v>
      </c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</row>
    <row r="182" spans="1:71" s="12" customFormat="1" ht="12.75">
      <c r="A182" s="146">
        <f t="shared" si="8"/>
        <v>113</v>
      </c>
      <c r="B182" s="134">
        <v>75416</v>
      </c>
      <c r="C182" s="7" t="s">
        <v>67</v>
      </c>
      <c r="D182" s="8">
        <f>D184</f>
        <v>16000</v>
      </c>
      <c r="E182" s="28">
        <f>E184</f>
        <v>30000</v>
      </c>
      <c r="F182" s="28">
        <f>F184</f>
        <v>48500</v>
      </c>
      <c r="G182" s="28">
        <f>G184</f>
        <v>35000</v>
      </c>
      <c r="H182" s="95">
        <f>G182/F182</f>
        <v>0.7216494845360825</v>
      </c>
      <c r="I182" s="95">
        <f>G182/G$445</f>
        <v>0.0006931155130303049</v>
      </c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</row>
    <row r="183" spans="1:9" ht="12.75">
      <c r="A183" s="146">
        <f t="shared" si="8"/>
        <v>114</v>
      </c>
      <c r="B183" s="89" t="s">
        <v>98</v>
      </c>
      <c r="C183" s="6" t="s">
        <v>68</v>
      </c>
      <c r="D183" s="10"/>
      <c r="E183" s="72"/>
      <c r="F183" s="23"/>
      <c r="G183" s="72"/>
      <c r="H183" s="95"/>
      <c r="I183" s="95"/>
    </row>
    <row r="184" spans="1:9" ht="12.75">
      <c r="A184" s="146">
        <f t="shared" si="8"/>
        <v>115</v>
      </c>
      <c r="B184" s="89"/>
      <c r="C184" s="6" t="s">
        <v>251</v>
      </c>
      <c r="D184" s="10">
        <v>16000</v>
      </c>
      <c r="E184" s="72">
        <v>30000</v>
      </c>
      <c r="F184" s="23">
        <v>48500</v>
      </c>
      <c r="G184" s="72">
        <v>35000</v>
      </c>
      <c r="H184" s="95">
        <f>G184/F184</f>
        <v>0.7216494845360825</v>
      </c>
      <c r="I184" s="95">
        <f>G184/G$445</f>
        <v>0.0006931155130303049</v>
      </c>
    </row>
    <row r="185" spans="1:9" ht="12.75">
      <c r="A185" s="146"/>
      <c r="B185" s="89"/>
      <c r="C185" s="6"/>
      <c r="D185" s="10"/>
      <c r="E185" s="72"/>
      <c r="F185" s="23"/>
      <c r="G185" s="72"/>
      <c r="H185" s="95"/>
      <c r="I185" s="95"/>
    </row>
    <row r="186" spans="1:71" s="2" customFormat="1" ht="15">
      <c r="A186" s="146">
        <f>A184+1</f>
        <v>116</v>
      </c>
      <c r="B186" s="133">
        <v>756</v>
      </c>
      <c r="C186" s="5" t="s">
        <v>252</v>
      </c>
      <c r="D186" s="42"/>
      <c r="E186" s="29"/>
      <c r="F186" s="20"/>
      <c r="G186" s="29"/>
      <c r="H186" s="95"/>
      <c r="I186" s="95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</row>
    <row r="187" spans="1:71" s="2" customFormat="1" ht="15">
      <c r="A187" s="146">
        <f t="shared" si="8"/>
        <v>117</v>
      </c>
      <c r="B187" s="133"/>
      <c r="C187" s="5" t="s">
        <v>253</v>
      </c>
      <c r="D187" s="42" t="e">
        <f>D192+D201++#REF!+D227+D242</f>
        <v>#REF!</v>
      </c>
      <c r="E187" s="29"/>
      <c r="F187" s="29"/>
      <c r="G187" s="29"/>
      <c r="H187" s="95"/>
      <c r="I187" s="95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</row>
    <row r="188" spans="1:71" s="2" customFormat="1" ht="15">
      <c r="A188" s="146">
        <f t="shared" si="8"/>
        <v>118</v>
      </c>
      <c r="B188" s="133"/>
      <c r="C188" s="5" t="s">
        <v>254</v>
      </c>
      <c r="D188" s="42"/>
      <c r="E188" s="29"/>
      <c r="F188" s="29"/>
      <c r="G188" s="29"/>
      <c r="H188" s="95"/>
      <c r="I188" s="95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</row>
    <row r="189" spans="1:71" s="2" customFormat="1" ht="15">
      <c r="A189" s="146">
        <f t="shared" si="8"/>
        <v>119</v>
      </c>
      <c r="B189" s="133"/>
      <c r="C189" s="5" t="s">
        <v>255</v>
      </c>
      <c r="D189" s="42"/>
      <c r="E189" s="29"/>
      <c r="F189" s="29"/>
      <c r="G189" s="29"/>
      <c r="H189" s="95"/>
      <c r="I189" s="95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</row>
    <row r="190" spans="1:71" s="2" customFormat="1" ht="15">
      <c r="A190" s="146">
        <f t="shared" si="8"/>
        <v>120</v>
      </c>
      <c r="B190" s="133"/>
      <c r="C190" s="5" t="s">
        <v>256</v>
      </c>
      <c r="D190" s="42"/>
      <c r="E190" s="29">
        <f>+E192+E201+E215+E228+E242</f>
        <v>11934935</v>
      </c>
      <c r="F190" s="29">
        <f>+F192+F201+F215+F228+F242</f>
        <v>11392520</v>
      </c>
      <c r="G190" s="29">
        <f>+G192+G201+G215+G228+G242</f>
        <v>25632605</v>
      </c>
      <c r="H190" s="95">
        <f>G190/F190</f>
        <v>2.2499504060559032</v>
      </c>
      <c r="I190" s="95">
        <f>G190/G$445</f>
        <v>0.507610176139376</v>
      </c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</row>
    <row r="191" spans="1:71" s="1" customFormat="1" ht="12.75">
      <c r="A191" s="146">
        <f t="shared" si="8"/>
        <v>121</v>
      </c>
      <c r="B191" s="27">
        <v>75601</v>
      </c>
      <c r="C191" s="7" t="s">
        <v>27</v>
      </c>
      <c r="D191" s="8"/>
      <c r="E191" s="28"/>
      <c r="F191" s="22"/>
      <c r="G191" s="28"/>
      <c r="H191" s="95"/>
      <c r="I191" s="95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</row>
    <row r="192" spans="1:71" s="1" customFormat="1" ht="12.75">
      <c r="A192" s="146">
        <f t="shared" si="8"/>
        <v>122</v>
      </c>
      <c r="B192" s="27"/>
      <c r="C192" s="7" t="s">
        <v>26</v>
      </c>
      <c r="D192" s="8">
        <f>SUM(D195:D196)</f>
        <v>140000</v>
      </c>
      <c r="E192" s="28">
        <f>SUM(E195:E197)</f>
        <v>138000</v>
      </c>
      <c r="F192" s="28">
        <f>SUM(F195:F197)</f>
        <v>115470</v>
      </c>
      <c r="G192" s="28">
        <f>SUM(G195:G197)</f>
        <v>135000</v>
      </c>
      <c r="H192" s="95">
        <f>G192/F192</f>
        <v>1.1691348402182384</v>
      </c>
      <c r="I192" s="95">
        <f>G192/G$445</f>
        <v>0.0026734455502597475</v>
      </c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</row>
    <row r="193" spans="1:71" s="1" customFormat="1" ht="12.75">
      <c r="A193" s="146">
        <f t="shared" si="8"/>
        <v>123</v>
      </c>
      <c r="B193" s="89" t="s">
        <v>99</v>
      </c>
      <c r="C193" s="6" t="s">
        <v>52</v>
      </c>
      <c r="D193" s="8"/>
      <c r="E193" s="28"/>
      <c r="F193" s="22"/>
      <c r="G193" s="28"/>
      <c r="H193" s="95"/>
      <c r="I193" s="95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</row>
    <row r="194" spans="1:71" s="1" customFormat="1" ht="12.75">
      <c r="A194" s="146">
        <f t="shared" si="8"/>
        <v>124</v>
      </c>
      <c r="B194" s="89"/>
      <c r="C194" s="6" t="s">
        <v>63</v>
      </c>
      <c r="D194" s="8"/>
      <c r="E194" s="28"/>
      <c r="F194" s="22"/>
      <c r="G194" s="28"/>
      <c r="H194" s="95"/>
      <c r="I194" s="95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</row>
    <row r="195" spans="1:71" s="1" customFormat="1" ht="12.75">
      <c r="A195" s="146">
        <f t="shared" si="8"/>
        <v>125</v>
      </c>
      <c r="B195" s="89"/>
      <c r="C195" s="6" t="s">
        <v>53</v>
      </c>
      <c r="D195" s="10">
        <v>138000</v>
      </c>
      <c r="E195" s="72">
        <v>138000</v>
      </c>
      <c r="F195" s="23">
        <v>115000</v>
      </c>
      <c r="G195" s="72">
        <v>135000</v>
      </c>
      <c r="H195" s="95">
        <f>G195/F195</f>
        <v>1.173913043478261</v>
      </c>
      <c r="I195" s="95">
        <f>G195/G$445</f>
        <v>0.0026734455502597475</v>
      </c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</row>
    <row r="196" spans="1:71" s="1" customFormat="1" ht="12.75">
      <c r="A196" s="146">
        <f t="shared" si="8"/>
        <v>126</v>
      </c>
      <c r="B196" s="89" t="s">
        <v>91</v>
      </c>
      <c r="C196" s="6" t="s">
        <v>257</v>
      </c>
      <c r="D196" s="10">
        <v>2000</v>
      </c>
      <c r="E196" s="72"/>
      <c r="F196" s="23"/>
      <c r="G196" s="72"/>
      <c r="H196" s="95"/>
      <c r="I196" s="95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</row>
    <row r="197" spans="1:71" s="1" customFormat="1" ht="12.75">
      <c r="A197" s="146">
        <f t="shared" si="8"/>
        <v>127</v>
      </c>
      <c r="B197" s="89"/>
      <c r="C197" s="6" t="s">
        <v>40</v>
      </c>
      <c r="D197" s="10"/>
      <c r="E197" s="72">
        <v>0</v>
      </c>
      <c r="F197" s="23">
        <v>470</v>
      </c>
      <c r="G197" s="72">
        <v>0</v>
      </c>
      <c r="H197" s="95">
        <f>G197/F197</f>
        <v>0</v>
      </c>
      <c r="I197" s="95">
        <f>G197/G$445</f>
        <v>0</v>
      </c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</row>
    <row r="198" spans="1:71" s="1" customFormat="1" ht="12.75">
      <c r="A198" s="146">
        <f t="shared" si="8"/>
        <v>128</v>
      </c>
      <c r="B198" s="27">
        <v>75615</v>
      </c>
      <c r="C198" s="9" t="s">
        <v>28</v>
      </c>
      <c r="D198" s="8"/>
      <c r="E198" s="72"/>
      <c r="F198" s="23"/>
      <c r="G198" s="72"/>
      <c r="H198" s="95"/>
      <c r="I198" s="95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</row>
    <row r="199" spans="1:71" s="1" customFormat="1" ht="12.75">
      <c r="A199" s="146">
        <f t="shared" si="8"/>
        <v>129</v>
      </c>
      <c r="B199" s="27"/>
      <c r="C199" s="9" t="s">
        <v>116</v>
      </c>
      <c r="D199" s="8"/>
      <c r="E199" s="28"/>
      <c r="F199" s="22"/>
      <c r="G199" s="28"/>
      <c r="H199" s="95"/>
      <c r="I199" s="95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</row>
    <row r="200" spans="1:71" s="1" customFormat="1" ht="12.75">
      <c r="A200" s="146">
        <f t="shared" si="8"/>
        <v>130</v>
      </c>
      <c r="B200" s="27"/>
      <c r="C200" s="9" t="s">
        <v>117</v>
      </c>
      <c r="D200" s="8"/>
      <c r="E200" s="28"/>
      <c r="F200" s="22"/>
      <c r="G200" s="28"/>
      <c r="H200" s="95"/>
      <c r="I200" s="95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</row>
    <row r="201" spans="1:71" s="1" customFormat="1" ht="12.75">
      <c r="A201" s="146">
        <f t="shared" si="8"/>
        <v>131</v>
      </c>
      <c r="B201" s="27"/>
      <c r="C201" s="9" t="s">
        <v>128</v>
      </c>
      <c r="D201" s="8" t="e">
        <f>D202+D203+D204+D205+D206+D207+D209</f>
        <v>#REF!</v>
      </c>
      <c r="E201" s="28">
        <f>SUM(E202:E210)</f>
        <v>4282985</v>
      </c>
      <c r="F201" s="28">
        <f>SUM(F202:F210)</f>
        <v>4330181</v>
      </c>
      <c r="G201" s="28">
        <f>SUM(G202:G210)</f>
        <v>18471724</v>
      </c>
      <c r="H201" s="95">
        <f aca="true" t="shared" si="9" ref="H201:H207">G201/F201</f>
        <v>4.265808750257784</v>
      </c>
      <c r="I201" s="95">
        <f aca="true" t="shared" si="10" ref="I201:I207">G201/G$445</f>
        <v>0.3658010987661199</v>
      </c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</row>
    <row r="202" spans="1:9" ht="12.75">
      <c r="A202" s="146">
        <f t="shared" si="8"/>
        <v>132</v>
      </c>
      <c r="B202" s="89" t="s">
        <v>100</v>
      </c>
      <c r="C202" s="6" t="s">
        <v>11</v>
      </c>
      <c r="D202" s="10">
        <f>3121000+198500</f>
        <v>3319500</v>
      </c>
      <c r="E202" s="72">
        <v>4000000</v>
      </c>
      <c r="F202" s="23">
        <v>4000000</v>
      </c>
      <c r="G202" s="192">
        <f>4000000+8597469</f>
        <v>12597469</v>
      </c>
      <c r="H202" s="95">
        <f t="shared" si="9"/>
        <v>3.14936725</v>
      </c>
      <c r="I202" s="95">
        <f t="shared" si="10"/>
        <v>0.24947146253766747</v>
      </c>
    </row>
    <row r="203" spans="1:9" ht="12.75">
      <c r="A203" s="146">
        <f t="shared" si="8"/>
        <v>133</v>
      </c>
      <c r="B203" s="89" t="s">
        <v>101</v>
      </c>
      <c r="C203" s="6" t="s">
        <v>9</v>
      </c>
      <c r="D203" s="10">
        <v>500</v>
      </c>
      <c r="E203" s="72">
        <v>250</v>
      </c>
      <c r="F203" s="23">
        <v>251</v>
      </c>
      <c r="G203" s="72">
        <v>250</v>
      </c>
      <c r="H203" s="95">
        <f t="shared" si="9"/>
        <v>0.9960159362549801</v>
      </c>
      <c r="I203" s="95">
        <f t="shared" si="10"/>
        <v>4.950825093073606E-06</v>
      </c>
    </row>
    <row r="204" spans="1:9" ht="12.75">
      <c r="A204" s="146">
        <f t="shared" si="8"/>
        <v>134</v>
      </c>
      <c r="B204" s="89" t="s">
        <v>102</v>
      </c>
      <c r="C204" s="6" t="s">
        <v>10</v>
      </c>
      <c r="D204" s="10">
        <v>51940</v>
      </c>
      <c r="E204" s="72">
        <v>74000</v>
      </c>
      <c r="F204" s="23">
        <v>65000</v>
      </c>
      <c r="G204" s="72">
        <v>70000</v>
      </c>
      <c r="H204" s="95">
        <f t="shared" si="9"/>
        <v>1.0769230769230769</v>
      </c>
      <c r="I204" s="95">
        <f t="shared" si="10"/>
        <v>0.0013862310260606098</v>
      </c>
    </row>
    <row r="205" spans="1:71" s="159" customFormat="1" ht="12.75">
      <c r="A205" s="152">
        <f t="shared" si="8"/>
        <v>135</v>
      </c>
      <c r="B205" s="153" t="s">
        <v>103</v>
      </c>
      <c r="C205" s="154" t="s">
        <v>12</v>
      </c>
      <c r="D205" s="155">
        <v>14000</v>
      </c>
      <c r="E205" s="156">
        <f>9000-5000</f>
        <v>4000</v>
      </c>
      <c r="F205" s="190">
        <v>6135</v>
      </c>
      <c r="G205" s="156">
        <v>6000</v>
      </c>
      <c r="H205" s="157">
        <f t="shared" si="9"/>
        <v>0.9779951100244498</v>
      </c>
      <c r="I205" s="157">
        <f t="shared" si="10"/>
        <v>0.00011881980223376655</v>
      </c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</row>
    <row r="206" spans="1:9" ht="12.75">
      <c r="A206" s="146">
        <f aca="true" t="shared" si="11" ref="A206:A269">A205+1</f>
        <v>136</v>
      </c>
      <c r="B206" s="89" t="s">
        <v>107</v>
      </c>
      <c r="C206" s="6" t="s">
        <v>69</v>
      </c>
      <c r="D206" s="10">
        <v>15000</v>
      </c>
      <c r="E206" s="72">
        <v>10000</v>
      </c>
      <c r="F206" s="23">
        <v>10000</v>
      </c>
      <c r="G206" s="72">
        <v>10000</v>
      </c>
      <c r="H206" s="95">
        <f t="shared" si="9"/>
        <v>1</v>
      </c>
      <c r="I206" s="95">
        <f t="shared" si="10"/>
        <v>0.00019803300372294425</v>
      </c>
    </row>
    <row r="207" spans="1:9" ht="12.75">
      <c r="A207" s="146">
        <f t="shared" si="11"/>
        <v>137</v>
      </c>
      <c r="B207" s="89" t="s">
        <v>86</v>
      </c>
      <c r="C207" s="6" t="s">
        <v>42</v>
      </c>
      <c r="D207" s="10" t="e">
        <f>SUM(#REF!)</f>
        <v>#REF!</v>
      </c>
      <c r="E207" s="72">
        <v>6100</v>
      </c>
      <c r="F207" s="23">
        <v>160</v>
      </c>
      <c r="G207" s="72">
        <v>500</v>
      </c>
      <c r="H207" s="95">
        <f t="shared" si="9"/>
        <v>3.125</v>
      </c>
      <c r="I207" s="95">
        <f t="shared" si="10"/>
        <v>9.901650186147212E-06</v>
      </c>
    </row>
    <row r="208" spans="1:9" ht="12.75">
      <c r="A208" s="146">
        <f t="shared" si="11"/>
        <v>138</v>
      </c>
      <c r="B208" s="89" t="s">
        <v>91</v>
      </c>
      <c r="C208" s="6" t="s">
        <v>49</v>
      </c>
      <c r="D208" s="10"/>
      <c r="E208" s="72"/>
      <c r="F208" s="23"/>
      <c r="G208" s="72"/>
      <c r="H208" s="95"/>
      <c r="I208" s="95"/>
    </row>
    <row r="209" spans="1:9" ht="12.75">
      <c r="A209" s="146">
        <f t="shared" si="11"/>
        <v>139</v>
      </c>
      <c r="B209" s="54"/>
      <c r="C209" s="6" t="s">
        <v>40</v>
      </c>
      <c r="D209" s="10">
        <f>50000+100000</f>
        <v>150000</v>
      </c>
      <c r="E209" s="72">
        <v>10000</v>
      </c>
      <c r="F209" s="23">
        <v>70000</v>
      </c>
      <c r="G209" s="72">
        <f>10000+5800000-1794.98+300-1000-0.02-10000-10000</f>
        <v>5787505</v>
      </c>
      <c r="H209" s="95">
        <f>G209/F209</f>
        <v>82.67864285714286</v>
      </c>
      <c r="I209" s="95">
        <f>G209/G$445</f>
        <v>0.11461169992115584</v>
      </c>
    </row>
    <row r="210" spans="1:9" ht="12.75">
      <c r="A210" s="146">
        <f t="shared" si="11"/>
        <v>140</v>
      </c>
      <c r="B210" s="54">
        <v>2680</v>
      </c>
      <c r="C210" s="6" t="s">
        <v>138</v>
      </c>
      <c r="D210" s="10"/>
      <c r="E210" s="72">
        <v>178635</v>
      </c>
      <c r="F210" s="23">
        <v>178635</v>
      </c>
      <c r="G210" s="72">
        <v>0</v>
      </c>
      <c r="H210" s="95">
        <f aca="true" t="shared" si="12" ref="H210:H274">G210/F210</f>
        <v>0</v>
      </c>
      <c r="I210" s="95">
        <f>G210/G$445</f>
        <v>0</v>
      </c>
    </row>
    <row r="211" spans="1:9" ht="12.75">
      <c r="A211" s="146">
        <f t="shared" si="11"/>
        <v>141</v>
      </c>
      <c r="B211" s="27">
        <v>75616</v>
      </c>
      <c r="C211" s="7" t="s">
        <v>118</v>
      </c>
      <c r="D211" s="10"/>
      <c r="E211" s="72"/>
      <c r="F211" s="23"/>
      <c r="G211" s="72"/>
      <c r="H211" s="95"/>
      <c r="I211" s="95"/>
    </row>
    <row r="212" spans="1:9" ht="12.75">
      <c r="A212" s="146">
        <f t="shared" si="11"/>
        <v>142</v>
      </c>
      <c r="B212" s="27"/>
      <c r="C212" s="7" t="s">
        <v>119</v>
      </c>
      <c r="D212" s="10"/>
      <c r="E212" s="72"/>
      <c r="F212" s="23"/>
      <c r="G212" s="72"/>
      <c r="H212" s="95"/>
      <c r="I212" s="95"/>
    </row>
    <row r="213" spans="1:9" ht="12.75">
      <c r="A213" s="146">
        <f t="shared" si="11"/>
        <v>143</v>
      </c>
      <c r="B213" s="27"/>
      <c r="C213" s="7" t="s">
        <v>120</v>
      </c>
      <c r="D213" s="10"/>
      <c r="E213" s="72"/>
      <c r="F213" s="23"/>
      <c r="G213" s="72"/>
      <c r="H213" s="95"/>
      <c r="I213" s="95"/>
    </row>
    <row r="214" spans="1:9" ht="12.75">
      <c r="A214" s="146">
        <f t="shared" si="11"/>
        <v>144</v>
      </c>
      <c r="B214" s="27"/>
      <c r="C214" s="7" t="s">
        <v>121</v>
      </c>
      <c r="D214" s="10"/>
      <c r="E214" s="28"/>
      <c r="F214" s="22"/>
      <c r="G214" s="28"/>
      <c r="H214" s="95"/>
      <c r="I214" s="95"/>
    </row>
    <row r="215" spans="1:9" ht="12.75">
      <c r="A215" s="146">
        <f t="shared" si="11"/>
        <v>145</v>
      </c>
      <c r="B215" s="27"/>
      <c r="C215" s="7" t="s">
        <v>129</v>
      </c>
      <c r="D215" s="10"/>
      <c r="E215" s="28">
        <f>SUM(E216:E226)</f>
        <v>2905000</v>
      </c>
      <c r="F215" s="28">
        <f>SUM(F216:F226)</f>
        <v>2937646</v>
      </c>
      <c r="G215" s="28">
        <f>SUM(G216:G226)</f>
        <v>2832500</v>
      </c>
      <c r="H215" s="95">
        <f t="shared" si="12"/>
        <v>0.9642073959898504</v>
      </c>
      <c r="I215" s="95">
        <f aca="true" t="shared" si="13" ref="I215:I226">G215/G$445</f>
        <v>0.056092848304523955</v>
      </c>
    </row>
    <row r="216" spans="1:9" ht="12.75">
      <c r="A216" s="146">
        <f t="shared" si="11"/>
        <v>146</v>
      </c>
      <c r="B216" s="89" t="s">
        <v>100</v>
      </c>
      <c r="C216" s="6" t="s">
        <v>11</v>
      </c>
      <c r="D216" s="10"/>
      <c r="E216" s="72">
        <v>1600000</v>
      </c>
      <c r="F216" s="23">
        <v>1600000</v>
      </c>
      <c r="G216" s="72">
        <v>1600000</v>
      </c>
      <c r="H216" s="95">
        <f t="shared" si="12"/>
        <v>1</v>
      </c>
      <c r="I216" s="95">
        <f t="shared" si="13"/>
        <v>0.03168528059567108</v>
      </c>
    </row>
    <row r="217" spans="1:9" ht="12.75">
      <c r="A217" s="146">
        <f t="shared" si="11"/>
        <v>147</v>
      </c>
      <c r="B217" s="89" t="s">
        <v>101</v>
      </c>
      <c r="C217" s="6" t="s">
        <v>9</v>
      </c>
      <c r="D217" s="10"/>
      <c r="E217" s="72">
        <v>9000</v>
      </c>
      <c r="F217" s="23">
        <v>9000</v>
      </c>
      <c r="G217" s="72">
        <v>9000</v>
      </c>
      <c r="H217" s="95">
        <f t="shared" si="12"/>
        <v>1</v>
      </c>
      <c r="I217" s="95">
        <f t="shared" si="13"/>
        <v>0.00017822970335064982</v>
      </c>
    </row>
    <row r="218" spans="1:9" ht="12.75">
      <c r="A218" s="146">
        <f t="shared" si="11"/>
        <v>148</v>
      </c>
      <c r="B218" s="89" t="s">
        <v>103</v>
      </c>
      <c r="C218" s="6" t="s">
        <v>12</v>
      </c>
      <c r="D218" s="73"/>
      <c r="E218" s="72">
        <v>58000</v>
      </c>
      <c r="F218" s="23">
        <v>33000</v>
      </c>
      <c r="G218" s="72">
        <v>33000</v>
      </c>
      <c r="H218" s="95">
        <f t="shared" si="12"/>
        <v>1</v>
      </c>
      <c r="I218" s="95">
        <f t="shared" si="13"/>
        <v>0.000653508912285716</v>
      </c>
    </row>
    <row r="219" spans="1:9" ht="12.75">
      <c r="A219" s="146">
        <f t="shared" si="11"/>
        <v>149</v>
      </c>
      <c r="B219" s="69" t="s">
        <v>104</v>
      </c>
      <c r="C219" s="6" t="s">
        <v>13</v>
      </c>
      <c r="D219" s="73"/>
      <c r="E219" s="72">
        <v>46000</v>
      </c>
      <c r="F219" s="23">
        <v>101000</v>
      </c>
      <c r="G219" s="72">
        <v>50000</v>
      </c>
      <c r="H219" s="95">
        <f t="shared" si="12"/>
        <v>0.49504950495049505</v>
      </c>
      <c r="I219" s="95">
        <f t="shared" si="13"/>
        <v>0.0009901650186147212</v>
      </c>
    </row>
    <row r="220" spans="1:9" ht="12.75">
      <c r="A220" s="146">
        <f t="shared" si="11"/>
        <v>150</v>
      </c>
      <c r="B220" s="69" t="s">
        <v>105</v>
      </c>
      <c r="C220" s="52" t="s">
        <v>149</v>
      </c>
      <c r="D220" s="59"/>
      <c r="E220" s="72">
        <v>2000</v>
      </c>
      <c r="F220" s="23">
        <v>1280</v>
      </c>
      <c r="G220" s="72">
        <v>1500</v>
      </c>
      <c r="H220" s="95">
        <f t="shared" si="12"/>
        <v>1.171875</v>
      </c>
      <c r="I220" s="95">
        <f t="shared" si="13"/>
        <v>2.9704950558441637E-05</v>
      </c>
    </row>
    <row r="221" spans="1:9" ht="12.75">
      <c r="A221" s="146">
        <f t="shared" si="11"/>
        <v>151</v>
      </c>
      <c r="B221" s="89" t="s">
        <v>106</v>
      </c>
      <c r="C221" s="6" t="s">
        <v>54</v>
      </c>
      <c r="D221" s="10"/>
      <c r="E221" s="72">
        <v>120000</v>
      </c>
      <c r="F221" s="23">
        <v>125000</v>
      </c>
      <c r="G221" s="72">
        <v>100000</v>
      </c>
      <c r="H221" s="95">
        <f t="shared" si="12"/>
        <v>0.8</v>
      </c>
      <c r="I221" s="95">
        <f t="shared" si="13"/>
        <v>0.0019803300372294424</v>
      </c>
    </row>
    <row r="222" spans="1:9" ht="12.75">
      <c r="A222" s="146">
        <f t="shared" si="11"/>
        <v>152</v>
      </c>
      <c r="B222" s="89" t="s">
        <v>90</v>
      </c>
      <c r="C222" s="6" t="s">
        <v>39</v>
      </c>
      <c r="D222" s="10"/>
      <c r="E222" s="72">
        <v>750000</v>
      </c>
      <c r="F222" s="23">
        <v>750000</v>
      </c>
      <c r="G222" s="72">
        <v>750000</v>
      </c>
      <c r="H222" s="95">
        <f t="shared" si="12"/>
        <v>1</v>
      </c>
      <c r="I222" s="95">
        <f t="shared" si="13"/>
        <v>0.014852475279220819</v>
      </c>
    </row>
    <row r="223" spans="1:9" ht="12.75">
      <c r="A223" s="146">
        <f t="shared" si="11"/>
        <v>153</v>
      </c>
      <c r="B223" s="89" t="s">
        <v>107</v>
      </c>
      <c r="C223" s="6" t="s">
        <v>69</v>
      </c>
      <c r="D223" s="10"/>
      <c r="E223" s="72">
        <v>300000</v>
      </c>
      <c r="F223" s="23">
        <v>270000</v>
      </c>
      <c r="G223" s="72">
        <v>270000</v>
      </c>
      <c r="H223" s="95">
        <f t="shared" si="12"/>
        <v>1</v>
      </c>
      <c r="I223" s="95">
        <f t="shared" si="13"/>
        <v>0.005346891100519495</v>
      </c>
    </row>
    <row r="224" spans="1:9" ht="12.75">
      <c r="A224" s="146">
        <f t="shared" si="11"/>
        <v>154</v>
      </c>
      <c r="B224" s="89" t="s">
        <v>86</v>
      </c>
      <c r="C224" s="6" t="s">
        <v>42</v>
      </c>
      <c r="D224" s="10"/>
      <c r="E224" s="72">
        <v>8000</v>
      </c>
      <c r="F224" s="23">
        <v>7000</v>
      </c>
      <c r="G224" s="72">
        <v>7000</v>
      </c>
      <c r="H224" s="95">
        <f t="shared" si="12"/>
        <v>1</v>
      </c>
      <c r="I224" s="95">
        <f t="shared" si="13"/>
        <v>0.00013862310260606098</v>
      </c>
    </row>
    <row r="225" spans="1:9" ht="12.75">
      <c r="A225" s="146">
        <f t="shared" si="11"/>
        <v>155</v>
      </c>
      <c r="B225" s="89" t="s">
        <v>91</v>
      </c>
      <c r="C225" s="6" t="s">
        <v>124</v>
      </c>
      <c r="D225" s="10"/>
      <c r="E225" s="72">
        <v>12000</v>
      </c>
      <c r="F225" s="23">
        <v>41000</v>
      </c>
      <c r="G225" s="72">
        <v>12000</v>
      </c>
      <c r="H225" s="95">
        <f t="shared" si="12"/>
        <v>0.2926829268292683</v>
      </c>
      <c r="I225" s="95">
        <f t="shared" si="13"/>
        <v>0.0002376396044675331</v>
      </c>
    </row>
    <row r="226" spans="1:9" ht="12.75">
      <c r="A226" s="146">
        <f t="shared" si="11"/>
        <v>156</v>
      </c>
      <c r="B226" s="89" t="s">
        <v>89</v>
      </c>
      <c r="C226" s="6" t="s">
        <v>38</v>
      </c>
      <c r="D226" s="10"/>
      <c r="E226" s="72">
        <v>0</v>
      </c>
      <c r="F226" s="23">
        <v>366</v>
      </c>
      <c r="G226" s="72">
        <v>0</v>
      </c>
      <c r="H226" s="95">
        <f>G226/F226</f>
        <v>0</v>
      </c>
      <c r="I226" s="95">
        <f t="shared" si="13"/>
        <v>0</v>
      </c>
    </row>
    <row r="227" spans="1:71" s="1" customFormat="1" ht="12.75">
      <c r="A227" s="146">
        <f t="shared" si="11"/>
        <v>157</v>
      </c>
      <c r="B227" s="27">
        <v>75618</v>
      </c>
      <c r="C227" s="7" t="s">
        <v>70</v>
      </c>
      <c r="D227" s="8">
        <f>SUM(D229:D231)</f>
        <v>30000</v>
      </c>
      <c r="E227" s="28"/>
      <c r="F227" s="22"/>
      <c r="G227" s="28"/>
      <c r="H227" s="95"/>
      <c r="I227" s="95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</row>
    <row r="228" spans="1:71" s="1" customFormat="1" ht="12.75">
      <c r="A228" s="146">
        <f t="shared" si="11"/>
        <v>158</v>
      </c>
      <c r="B228" s="27"/>
      <c r="C228" s="87" t="s">
        <v>84</v>
      </c>
      <c r="D228" s="8"/>
      <c r="E228" s="28">
        <f>SUM(E229:E240)</f>
        <v>620266</v>
      </c>
      <c r="F228" s="28">
        <f>SUM(F229:F240)</f>
        <v>685223</v>
      </c>
      <c r="G228" s="28">
        <f>SUM(G229:G240)</f>
        <v>636766</v>
      </c>
      <c r="H228" s="95">
        <f t="shared" si="12"/>
        <v>0.9292828757937197</v>
      </c>
      <c r="I228" s="95">
        <f>G228/G$445</f>
        <v>0.01261006836486443</v>
      </c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</row>
    <row r="229" spans="1:9" ht="12.75">
      <c r="A229" s="146">
        <f t="shared" si="11"/>
        <v>159</v>
      </c>
      <c r="B229" s="89" t="s">
        <v>108</v>
      </c>
      <c r="C229" s="6" t="s">
        <v>55</v>
      </c>
      <c r="D229" s="10">
        <v>30000</v>
      </c>
      <c r="E229" s="72">
        <v>40000</v>
      </c>
      <c r="F229" s="23">
        <v>35000</v>
      </c>
      <c r="G229" s="72">
        <v>35000</v>
      </c>
      <c r="H229" s="95">
        <f t="shared" si="12"/>
        <v>1</v>
      </c>
      <c r="I229" s="95">
        <f>G229/G$445</f>
        <v>0.0006931155130303049</v>
      </c>
    </row>
    <row r="230" spans="1:9" ht="12.75">
      <c r="A230" s="146">
        <f t="shared" si="11"/>
        <v>160</v>
      </c>
      <c r="B230" s="89" t="s">
        <v>109</v>
      </c>
      <c r="C230" s="6" t="s">
        <v>258</v>
      </c>
      <c r="D230" s="10"/>
      <c r="E230" s="72"/>
      <c r="F230" s="23"/>
      <c r="G230" s="72"/>
      <c r="H230" s="95"/>
      <c r="I230" s="95"/>
    </row>
    <row r="231" spans="1:9" ht="12.75">
      <c r="A231" s="146">
        <f t="shared" si="11"/>
        <v>161</v>
      </c>
      <c r="B231" s="89"/>
      <c r="C231" s="6" t="s">
        <v>259</v>
      </c>
      <c r="D231" s="10"/>
      <c r="E231" s="72">
        <v>420000</v>
      </c>
      <c r="F231" s="23">
        <v>442000</v>
      </c>
      <c r="G231" s="192">
        <v>420000</v>
      </c>
      <c r="H231" s="95">
        <f t="shared" si="12"/>
        <v>0.9502262443438914</v>
      </c>
      <c r="I231" s="95">
        <f>G231/G$445</f>
        <v>0.008317386156363658</v>
      </c>
    </row>
    <row r="232" spans="1:9" ht="12.75">
      <c r="A232" s="146">
        <f t="shared" si="11"/>
        <v>162</v>
      </c>
      <c r="B232" s="89" t="s">
        <v>134</v>
      </c>
      <c r="C232" s="82" t="s">
        <v>135</v>
      </c>
      <c r="D232" s="10"/>
      <c r="E232" s="72"/>
      <c r="F232" s="23"/>
      <c r="G232" s="72"/>
      <c r="H232" s="95"/>
      <c r="I232" s="95"/>
    </row>
    <row r="233" spans="1:9" ht="12.75">
      <c r="A233" s="146">
        <f t="shared" si="11"/>
        <v>163</v>
      </c>
      <c r="B233" s="89"/>
      <c r="C233" s="6" t="s">
        <v>136</v>
      </c>
      <c r="D233" s="10"/>
      <c r="E233" s="72"/>
      <c r="F233" s="23"/>
      <c r="G233" s="72"/>
      <c r="H233" s="95"/>
      <c r="I233" s="95"/>
    </row>
    <row r="234" spans="1:9" ht="12.75">
      <c r="A234" s="146">
        <f t="shared" si="11"/>
        <v>164</v>
      </c>
      <c r="B234" s="89"/>
      <c r="C234" s="88" t="s">
        <v>297</v>
      </c>
      <c r="D234" s="10"/>
      <c r="E234" s="72"/>
      <c r="F234" s="23"/>
      <c r="G234" s="72"/>
      <c r="H234" s="95"/>
      <c r="I234" s="95"/>
    </row>
    <row r="235" spans="1:9" ht="12.75">
      <c r="A235" s="146">
        <f t="shared" si="11"/>
        <v>165</v>
      </c>
      <c r="B235" s="89"/>
      <c r="C235" s="164" t="s">
        <v>221</v>
      </c>
      <c r="D235" s="10"/>
      <c r="E235" s="72">
        <v>158766</v>
      </c>
      <c r="F235" s="23">
        <v>201000</v>
      </c>
      <c r="G235" s="192">
        <f>2766+178000</f>
        <v>180766</v>
      </c>
      <c r="H235" s="95">
        <f>G235/F235</f>
        <v>0.8993333333333333</v>
      </c>
      <c r="I235" s="95">
        <f>G235/G$445</f>
        <v>0.003579763395098174</v>
      </c>
    </row>
    <row r="236" spans="1:9" ht="12.75">
      <c r="A236" s="146">
        <f t="shared" si="11"/>
        <v>166</v>
      </c>
      <c r="B236" s="166" t="s">
        <v>139</v>
      </c>
      <c r="C236" s="164" t="s">
        <v>260</v>
      </c>
      <c r="D236" s="10"/>
      <c r="E236" s="72"/>
      <c r="F236" s="23"/>
      <c r="G236" s="72"/>
      <c r="H236" s="95"/>
      <c r="I236" s="95"/>
    </row>
    <row r="237" spans="1:9" ht="12.75">
      <c r="A237" s="146">
        <f t="shared" si="11"/>
        <v>167</v>
      </c>
      <c r="B237" s="166"/>
      <c r="C237" s="164" t="s">
        <v>222</v>
      </c>
      <c r="D237" s="10"/>
      <c r="E237" s="72">
        <v>1500</v>
      </c>
      <c r="F237" s="23">
        <v>1000</v>
      </c>
      <c r="G237" s="72">
        <v>1000</v>
      </c>
      <c r="H237" s="95">
        <f>G237/F237</f>
        <v>1</v>
      </c>
      <c r="I237" s="95">
        <f>G237/G$445</f>
        <v>1.9803300372294423E-05</v>
      </c>
    </row>
    <row r="238" spans="1:9" ht="12.75">
      <c r="A238" s="146">
        <f t="shared" si="11"/>
        <v>168</v>
      </c>
      <c r="B238" s="166" t="s">
        <v>86</v>
      </c>
      <c r="C238" s="164" t="s">
        <v>42</v>
      </c>
      <c r="D238" s="10"/>
      <c r="E238" s="72">
        <v>0</v>
      </c>
      <c r="F238" s="23">
        <v>123</v>
      </c>
      <c r="G238" s="72">
        <v>0</v>
      </c>
      <c r="H238" s="95">
        <f>G238/F238</f>
        <v>0</v>
      </c>
      <c r="I238" s="95">
        <f>G238/G$445</f>
        <v>0</v>
      </c>
    </row>
    <row r="239" spans="1:71" s="14" customFormat="1" ht="12.75">
      <c r="A239" s="146">
        <f t="shared" si="11"/>
        <v>169</v>
      </c>
      <c r="B239" s="178" t="s">
        <v>91</v>
      </c>
      <c r="C239" s="179" t="s">
        <v>49</v>
      </c>
      <c r="D239" s="180"/>
      <c r="E239" s="191"/>
      <c r="F239" s="182"/>
      <c r="G239" s="192"/>
      <c r="H239" s="177"/>
      <c r="I239" s="177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</row>
    <row r="240" spans="1:71" s="14" customFormat="1" ht="12.75">
      <c r="A240" s="146">
        <f t="shared" si="11"/>
        <v>170</v>
      </c>
      <c r="B240" s="193"/>
      <c r="C240" s="179" t="s">
        <v>40</v>
      </c>
      <c r="D240" s="180"/>
      <c r="E240" s="191">
        <v>0</v>
      </c>
      <c r="F240" s="182">
        <v>6100</v>
      </c>
      <c r="G240" s="192">
        <v>0</v>
      </c>
      <c r="H240" s="177">
        <f t="shared" si="12"/>
        <v>0</v>
      </c>
      <c r="I240" s="177">
        <f>G240/G$445</f>
        <v>0</v>
      </c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</row>
    <row r="241" spans="1:71" s="12" customFormat="1" ht="12.75">
      <c r="A241" s="146">
        <f>A240+1</f>
        <v>171</v>
      </c>
      <c r="B241" s="134">
        <v>75621</v>
      </c>
      <c r="C241" s="7" t="s">
        <v>65</v>
      </c>
      <c r="D241" s="8"/>
      <c r="E241" s="28"/>
      <c r="F241" s="22"/>
      <c r="G241" s="28"/>
      <c r="H241" s="95"/>
      <c r="I241" s="9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</row>
    <row r="242" spans="1:71" s="12" customFormat="1" ht="12.75">
      <c r="A242" s="146">
        <f t="shared" si="11"/>
        <v>172</v>
      </c>
      <c r="B242" s="91"/>
      <c r="C242" s="7" t="s">
        <v>64</v>
      </c>
      <c r="D242" s="8">
        <f>SUM(D243:D244)</f>
        <v>1232001</v>
      </c>
      <c r="E242" s="28">
        <f>SUM(E243:E244)</f>
        <v>3988684</v>
      </c>
      <c r="F242" s="28">
        <f>SUM(F243:F244)</f>
        <v>3324000</v>
      </c>
      <c r="G242" s="28">
        <f>SUM(G243:G244)</f>
        <v>3556615</v>
      </c>
      <c r="H242" s="95">
        <f t="shared" si="12"/>
        <v>1.0699804452466908</v>
      </c>
      <c r="I242" s="95">
        <f>G242/G$445</f>
        <v>0.07043271515360794</v>
      </c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</row>
    <row r="243" spans="1:71" s="14" customFormat="1" ht="12.75">
      <c r="A243" s="146">
        <f t="shared" si="11"/>
        <v>173</v>
      </c>
      <c r="B243" s="89" t="s">
        <v>110</v>
      </c>
      <c r="C243" s="6" t="s">
        <v>61</v>
      </c>
      <c r="D243" s="10">
        <f>1208799+19202</f>
        <v>1228001</v>
      </c>
      <c r="E243" s="72">
        <v>3788684</v>
      </c>
      <c r="F243" s="23">
        <v>3204000</v>
      </c>
      <c r="G243" s="72">
        <v>3406615</v>
      </c>
      <c r="H243" s="95">
        <f t="shared" si="12"/>
        <v>1.0632381398252184</v>
      </c>
      <c r="I243" s="95">
        <f>G243/G$445</f>
        <v>0.06746222009776377</v>
      </c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</row>
    <row r="244" spans="1:71" s="14" customFormat="1" ht="12.75">
      <c r="A244" s="146">
        <f t="shared" si="11"/>
        <v>174</v>
      </c>
      <c r="B244" s="89" t="s">
        <v>111</v>
      </c>
      <c r="C244" s="6" t="s">
        <v>62</v>
      </c>
      <c r="D244" s="10">
        <v>4000</v>
      </c>
      <c r="E244" s="72">
        <v>200000</v>
      </c>
      <c r="F244" s="23">
        <v>120000</v>
      </c>
      <c r="G244" s="72">
        <v>150000</v>
      </c>
      <c r="H244" s="95">
        <f t="shared" si="12"/>
        <v>1.25</v>
      </c>
      <c r="I244" s="95">
        <f>G244/G$445</f>
        <v>0.0029704950558441636</v>
      </c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</row>
    <row r="245" spans="1:71" s="2" customFormat="1" ht="15">
      <c r="A245" s="146">
        <f t="shared" si="11"/>
        <v>175</v>
      </c>
      <c r="B245" s="133">
        <v>758</v>
      </c>
      <c r="C245" s="5" t="s">
        <v>85</v>
      </c>
      <c r="D245" s="42" t="e">
        <f>D253+#REF!+#REF!+#REF!</f>
        <v>#REF!</v>
      </c>
      <c r="E245" s="29">
        <f>+E248+E251+E253</f>
        <v>2321996</v>
      </c>
      <c r="F245" s="29">
        <f>+F248+F251+F253</f>
        <v>2321996</v>
      </c>
      <c r="G245" s="29">
        <f>+G248+G251+G253</f>
        <v>3051576</v>
      </c>
      <c r="H245" s="95">
        <f t="shared" si="12"/>
        <v>1.3142038143045898</v>
      </c>
      <c r="I245" s="95">
        <f>G245/G$445</f>
        <v>0.06043127613688473</v>
      </c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</row>
    <row r="246" spans="1:71" s="2" customFormat="1" ht="15">
      <c r="A246" s="146"/>
      <c r="B246" s="133"/>
      <c r="C246" s="5"/>
      <c r="D246" s="42"/>
      <c r="E246" s="29"/>
      <c r="F246" s="29"/>
      <c r="G246" s="29"/>
      <c r="H246" s="95"/>
      <c r="I246" s="95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</row>
    <row r="247" spans="1:71" s="1" customFormat="1" ht="12.75">
      <c r="A247" s="146">
        <f>A245+1</f>
        <v>176</v>
      </c>
      <c r="B247" s="134">
        <v>75801</v>
      </c>
      <c r="C247" s="7" t="s">
        <v>31</v>
      </c>
      <c r="D247" s="8"/>
      <c r="E247" s="28"/>
      <c r="F247" s="22"/>
      <c r="G247" s="28"/>
      <c r="H247" s="95"/>
      <c r="I247" s="95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</row>
    <row r="248" spans="1:71" s="1" customFormat="1" ht="12.75">
      <c r="A248" s="146">
        <f t="shared" si="11"/>
        <v>177</v>
      </c>
      <c r="B248" s="134"/>
      <c r="C248" s="7" t="s">
        <v>32</v>
      </c>
      <c r="D248" s="8">
        <f>D249</f>
        <v>2133508</v>
      </c>
      <c r="E248" s="28">
        <f>E249</f>
        <v>2268190</v>
      </c>
      <c r="F248" s="28">
        <f>F249</f>
        <v>2268190</v>
      </c>
      <c r="G248" s="28">
        <f>G249</f>
        <v>2260434</v>
      </c>
      <c r="H248" s="95">
        <f t="shared" si="12"/>
        <v>0.9965805333768335</v>
      </c>
      <c r="I248" s="95">
        <f>G248/G$445</f>
        <v>0.04476405347374698</v>
      </c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</row>
    <row r="249" spans="1:71" s="4" customFormat="1" ht="12.75">
      <c r="A249" s="146">
        <f t="shared" si="11"/>
        <v>178</v>
      </c>
      <c r="B249" s="89">
        <v>2920</v>
      </c>
      <c r="C249" s="6" t="s">
        <v>15</v>
      </c>
      <c r="D249" s="10">
        <f>2156952-23444</f>
        <v>2133508</v>
      </c>
      <c r="E249" s="72">
        <v>2268190</v>
      </c>
      <c r="F249" s="23">
        <v>2268190</v>
      </c>
      <c r="G249" s="72">
        <v>2260434</v>
      </c>
      <c r="H249" s="95">
        <f t="shared" si="12"/>
        <v>0.9965805333768335</v>
      </c>
      <c r="I249" s="95">
        <f>G249/G$445</f>
        <v>0.04476405347374698</v>
      </c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</row>
    <row r="250" spans="1:71" s="4" customFormat="1" ht="12.75">
      <c r="A250" s="146">
        <f t="shared" si="11"/>
        <v>179</v>
      </c>
      <c r="B250" s="91">
        <v>75807</v>
      </c>
      <c r="C250" s="7" t="s">
        <v>146</v>
      </c>
      <c r="D250" s="10"/>
      <c r="E250" s="72"/>
      <c r="F250" s="23"/>
      <c r="G250" s="72"/>
      <c r="H250" s="95"/>
      <c r="I250" s="95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</row>
    <row r="251" spans="1:71" s="4" customFormat="1" ht="12.75">
      <c r="A251" s="146">
        <f t="shared" si="11"/>
        <v>180</v>
      </c>
      <c r="B251" s="91"/>
      <c r="C251" s="7" t="s">
        <v>147</v>
      </c>
      <c r="D251" s="10"/>
      <c r="E251" s="29">
        <f>E252</f>
        <v>0</v>
      </c>
      <c r="F251" s="29">
        <f>F252</f>
        <v>0</v>
      </c>
      <c r="G251" s="29">
        <f>G252</f>
        <v>721042</v>
      </c>
      <c r="H251" s="95"/>
      <c r="I251" s="95">
        <f>G251/G$445</f>
        <v>0.014279011307039917</v>
      </c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</row>
    <row r="252" spans="1:71" s="4" customFormat="1" ht="12.75">
      <c r="A252" s="146">
        <f t="shared" si="11"/>
        <v>181</v>
      </c>
      <c r="B252" s="89">
        <v>2920</v>
      </c>
      <c r="C252" s="6" t="s">
        <v>15</v>
      </c>
      <c r="D252" s="10"/>
      <c r="E252" s="72">
        <v>0</v>
      </c>
      <c r="F252" s="23">
        <v>0</v>
      </c>
      <c r="G252" s="72">
        <v>721042</v>
      </c>
      <c r="H252" s="95"/>
      <c r="I252" s="95">
        <f>G252/G$445</f>
        <v>0.014279011307039917</v>
      </c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</row>
    <row r="253" spans="1:71" s="12" customFormat="1" ht="12.75">
      <c r="A253" s="146">
        <f t="shared" si="11"/>
        <v>182</v>
      </c>
      <c r="B253" s="134">
        <v>75831</v>
      </c>
      <c r="C253" s="87" t="s">
        <v>131</v>
      </c>
      <c r="D253" s="8"/>
      <c r="E253" s="28">
        <f>E255</f>
        <v>53806</v>
      </c>
      <c r="F253" s="28">
        <f>F255</f>
        <v>53806</v>
      </c>
      <c r="G253" s="28">
        <f>G255</f>
        <v>70100</v>
      </c>
      <c r="H253" s="95">
        <f t="shared" si="12"/>
        <v>1.302828680816266</v>
      </c>
      <c r="I253" s="95">
        <f>G253/G$445</f>
        <v>0.0013882113560978392</v>
      </c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</row>
    <row r="254" spans="1:71" s="14" customFormat="1" ht="12.75">
      <c r="A254" s="146">
        <f t="shared" si="11"/>
        <v>183</v>
      </c>
      <c r="B254" s="89">
        <v>2920</v>
      </c>
      <c r="C254" s="6" t="s">
        <v>15</v>
      </c>
      <c r="D254" s="10"/>
      <c r="E254" s="72"/>
      <c r="F254" s="23"/>
      <c r="G254" s="72"/>
      <c r="H254" s="95"/>
      <c r="I254" s="95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</row>
    <row r="255" spans="1:71" s="14" customFormat="1" ht="12.75">
      <c r="A255" s="146">
        <f t="shared" si="11"/>
        <v>184</v>
      </c>
      <c r="B255" s="89"/>
      <c r="C255" s="88" t="s">
        <v>132</v>
      </c>
      <c r="D255" s="10"/>
      <c r="E255" s="72">
        <v>53806</v>
      </c>
      <c r="F255" s="23">
        <v>53806</v>
      </c>
      <c r="G255" s="72">
        <v>70100</v>
      </c>
      <c r="H255" s="95">
        <f t="shared" si="12"/>
        <v>1.302828680816266</v>
      </c>
      <c r="I255" s="95">
        <f>G255/G$445</f>
        <v>0.0013882113560978392</v>
      </c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</row>
    <row r="256" spans="1:71" s="2" customFormat="1" ht="15">
      <c r="A256" s="146">
        <f t="shared" si="11"/>
        <v>185</v>
      </c>
      <c r="B256" s="133">
        <v>801</v>
      </c>
      <c r="C256" s="53" t="s">
        <v>6</v>
      </c>
      <c r="D256" s="42" t="e">
        <f>D257+#REF!+#REF!+#REF!</f>
        <v>#REF!</v>
      </c>
      <c r="E256" s="29">
        <f>+E257+E281+E286+E295+E300+E309</f>
        <v>779241.8</v>
      </c>
      <c r="F256" s="29">
        <f>+F257+F281+F286+F295+F300+F309</f>
        <v>726055.24</v>
      </c>
      <c r="G256" s="29">
        <f>+G257+G281+G286+G295+G300+G309</f>
        <v>983675</v>
      </c>
      <c r="H256" s="95">
        <f t="shared" si="12"/>
        <v>1.3548211565830721</v>
      </c>
      <c r="I256" s="95">
        <f>G256/G$445</f>
        <v>0.01948001149371672</v>
      </c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</row>
    <row r="257" spans="1:71" s="1" customFormat="1" ht="12.75">
      <c r="A257" s="146">
        <f t="shared" si="11"/>
        <v>186</v>
      </c>
      <c r="B257" s="27">
        <v>80101</v>
      </c>
      <c r="C257" s="7" t="s">
        <v>7</v>
      </c>
      <c r="D257" s="8" t="e">
        <f>D258+D262+D266+D267+#REF!+D271</f>
        <v>#REF!</v>
      </c>
      <c r="E257" s="28">
        <f>+E258+E262+E266+E267+E271+E280</f>
        <v>73036.8</v>
      </c>
      <c r="F257" s="28">
        <f>+F258+F262+F266+F267+F271+F280</f>
        <v>77704.8</v>
      </c>
      <c r="G257" s="28">
        <f>+G258+G262+G266+G267+G271+G280</f>
        <v>31400</v>
      </c>
      <c r="H257" s="95">
        <f t="shared" si="12"/>
        <v>0.4040934408170409</v>
      </c>
      <c r="I257" s="95">
        <f>G257/G$445</f>
        <v>0.000621823631690045</v>
      </c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</row>
    <row r="258" spans="1:71" s="14" customFormat="1" ht="12.75">
      <c r="A258" s="146">
        <f t="shared" si="11"/>
        <v>187</v>
      </c>
      <c r="B258" s="89" t="s">
        <v>86</v>
      </c>
      <c r="C258" s="6" t="s">
        <v>133</v>
      </c>
      <c r="D258" s="10">
        <v>100</v>
      </c>
      <c r="E258" s="72">
        <v>100</v>
      </c>
      <c r="F258" s="23">
        <v>100</v>
      </c>
      <c r="G258" s="72">
        <v>100</v>
      </c>
      <c r="H258" s="95">
        <f t="shared" si="12"/>
        <v>1</v>
      </c>
      <c r="I258" s="95">
        <f>G258/G$445</f>
        <v>1.9803300372294425E-06</v>
      </c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</row>
    <row r="259" spans="1:9" ht="12.75">
      <c r="A259" s="146">
        <f t="shared" si="11"/>
        <v>188</v>
      </c>
      <c r="B259" s="89" t="s">
        <v>93</v>
      </c>
      <c r="C259" s="6" t="s">
        <v>41</v>
      </c>
      <c r="D259" s="10"/>
      <c r="E259" s="72"/>
      <c r="F259" s="23"/>
      <c r="G259" s="72"/>
      <c r="H259" s="95"/>
      <c r="I259" s="95"/>
    </row>
    <row r="260" spans="1:9" ht="12.75">
      <c r="A260" s="146">
        <f t="shared" si="11"/>
        <v>189</v>
      </c>
      <c r="B260" s="89"/>
      <c r="C260" s="82" t="s">
        <v>81</v>
      </c>
      <c r="D260" s="10"/>
      <c r="E260" s="72"/>
      <c r="F260" s="23"/>
      <c r="G260" s="72"/>
      <c r="H260" s="95"/>
      <c r="I260" s="95"/>
    </row>
    <row r="261" spans="1:9" ht="12.75">
      <c r="A261" s="146">
        <f t="shared" si="11"/>
        <v>190</v>
      </c>
      <c r="B261" s="89"/>
      <c r="C261" s="6" t="s">
        <v>82</v>
      </c>
      <c r="D261" s="10"/>
      <c r="E261" s="72"/>
      <c r="F261" s="23"/>
      <c r="G261" s="72"/>
      <c r="H261" s="95"/>
      <c r="I261" s="95"/>
    </row>
    <row r="262" spans="1:9" ht="12.75">
      <c r="A262" s="146">
        <f t="shared" si="11"/>
        <v>191</v>
      </c>
      <c r="B262" s="89"/>
      <c r="C262" s="6" t="s">
        <v>83</v>
      </c>
      <c r="D262" s="10" t="e">
        <f>SUM(#REF!)</f>
        <v>#REF!</v>
      </c>
      <c r="E262" s="72">
        <f>SUM(E264:E265)</f>
        <v>18300</v>
      </c>
      <c r="F262" s="72">
        <f>SUM(F264:F265)</f>
        <v>24208</v>
      </c>
      <c r="G262" s="72">
        <f>SUM(G264:G265)</f>
        <v>24300</v>
      </c>
      <c r="H262" s="95">
        <f t="shared" si="12"/>
        <v>1.0038003965631197</v>
      </c>
      <c r="I262" s="95">
        <f>G262/G$445</f>
        <v>0.00048122019904675453</v>
      </c>
    </row>
    <row r="263" spans="1:9" ht="12.75">
      <c r="A263" s="146">
        <f t="shared" si="11"/>
        <v>192</v>
      </c>
      <c r="B263" s="89"/>
      <c r="C263" s="6" t="s">
        <v>180</v>
      </c>
      <c r="D263" s="10"/>
      <c r="E263" s="72"/>
      <c r="F263" s="23"/>
      <c r="G263" s="72"/>
      <c r="H263" s="95"/>
      <c r="I263" s="95"/>
    </row>
    <row r="264" spans="1:9" ht="12.75">
      <c r="A264" s="146">
        <f t="shared" si="11"/>
        <v>193</v>
      </c>
      <c r="B264" s="89"/>
      <c r="C264" s="6" t="s">
        <v>194</v>
      </c>
      <c r="D264" s="10"/>
      <c r="E264" s="72">
        <v>6000</v>
      </c>
      <c r="F264" s="23">
        <v>11908</v>
      </c>
      <c r="G264" s="72">
        <v>12000</v>
      </c>
      <c r="H264" s="95">
        <f t="shared" si="12"/>
        <v>1.0077258985555928</v>
      </c>
      <c r="I264" s="95">
        <f>G264/G$445</f>
        <v>0.0002376396044675331</v>
      </c>
    </row>
    <row r="265" spans="1:9" ht="12.75">
      <c r="A265" s="146">
        <f t="shared" si="11"/>
        <v>194</v>
      </c>
      <c r="B265" s="89"/>
      <c r="C265" s="6" t="s">
        <v>195</v>
      </c>
      <c r="D265" s="10"/>
      <c r="E265" s="72">
        <v>12300</v>
      </c>
      <c r="F265" s="23">
        <v>12300</v>
      </c>
      <c r="G265" s="72">
        <v>12300</v>
      </c>
      <c r="H265" s="95">
        <f t="shared" si="12"/>
        <v>1</v>
      </c>
      <c r="I265" s="95">
        <f>G265/G$445</f>
        <v>0.0002435805945792214</v>
      </c>
    </row>
    <row r="266" spans="1:9" ht="12.75">
      <c r="A266" s="146">
        <f t="shared" si="11"/>
        <v>195</v>
      </c>
      <c r="B266" s="89" t="s">
        <v>96</v>
      </c>
      <c r="C266" s="6" t="s">
        <v>196</v>
      </c>
      <c r="D266" s="10" t="e">
        <f>SUM(#REF!)</f>
        <v>#REF!</v>
      </c>
      <c r="E266" s="72">
        <v>5200</v>
      </c>
      <c r="F266" s="23">
        <v>4100</v>
      </c>
      <c r="G266" s="72">
        <v>5400</v>
      </c>
      <c r="H266" s="95">
        <f t="shared" si="12"/>
        <v>1.3170731707317074</v>
      </c>
      <c r="I266" s="95">
        <f>G266/G$445</f>
        <v>0.00010693782201038989</v>
      </c>
    </row>
    <row r="267" spans="1:9" ht="12.75">
      <c r="A267" s="146">
        <f t="shared" si="11"/>
        <v>196</v>
      </c>
      <c r="B267" s="89" t="s">
        <v>97</v>
      </c>
      <c r="C267" s="6" t="s">
        <v>51</v>
      </c>
      <c r="D267" s="10">
        <v>1000</v>
      </c>
      <c r="E267" s="72">
        <f>SUM(E269:E270)</f>
        <v>1000</v>
      </c>
      <c r="F267" s="72">
        <f>SUM(F269:F270)</f>
        <v>770</v>
      </c>
      <c r="G267" s="72">
        <f>SUM(G269:G270)</f>
        <v>1000</v>
      </c>
      <c r="H267" s="95">
        <f t="shared" si="12"/>
        <v>1.2987012987012987</v>
      </c>
      <c r="I267" s="95">
        <f>G267/G$445</f>
        <v>1.9803300372294423E-05</v>
      </c>
    </row>
    <row r="268" spans="1:9" ht="12.75">
      <c r="A268" s="146">
        <f t="shared" si="11"/>
        <v>197</v>
      </c>
      <c r="B268" s="89"/>
      <c r="C268" s="6" t="s">
        <v>180</v>
      </c>
      <c r="D268" s="10"/>
      <c r="E268" s="72"/>
      <c r="F268" s="23"/>
      <c r="G268" s="72"/>
      <c r="H268" s="95"/>
      <c r="I268" s="95"/>
    </row>
    <row r="269" spans="1:9" ht="12.75">
      <c r="A269" s="146">
        <f t="shared" si="11"/>
        <v>198</v>
      </c>
      <c r="B269" s="89"/>
      <c r="C269" s="6" t="s">
        <v>194</v>
      </c>
      <c r="D269" s="10"/>
      <c r="E269" s="72">
        <v>1000</v>
      </c>
      <c r="F269" s="23">
        <v>700</v>
      </c>
      <c r="G269" s="72">
        <v>1000</v>
      </c>
      <c r="H269" s="95">
        <f t="shared" si="12"/>
        <v>1.4285714285714286</v>
      </c>
      <c r="I269" s="95">
        <f>G269/G$445</f>
        <v>1.9803300372294423E-05</v>
      </c>
    </row>
    <row r="270" spans="1:9" ht="12.75">
      <c r="A270" s="146">
        <f aca="true" t="shared" si="14" ref="A270:A346">A269+1</f>
        <v>199</v>
      </c>
      <c r="B270" s="89"/>
      <c r="C270" s="6" t="s">
        <v>195</v>
      </c>
      <c r="D270" s="10"/>
      <c r="E270" s="72">
        <v>0</v>
      </c>
      <c r="F270" s="23">
        <v>70</v>
      </c>
      <c r="G270" s="72">
        <v>0</v>
      </c>
      <c r="H270" s="95">
        <f t="shared" si="12"/>
        <v>0</v>
      </c>
      <c r="I270" s="95">
        <f>G270/G$445</f>
        <v>0</v>
      </c>
    </row>
    <row r="271" spans="1:9" ht="12.75">
      <c r="A271" s="146">
        <f t="shared" si="14"/>
        <v>200</v>
      </c>
      <c r="B271" s="89" t="s">
        <v>89</v>
      </c>
      <c r="C271" s="6" t="s">
        <v>38</v>
      </c>
      <c r="D271" s="10">
        <v>0</v>
      </c>
      <c r="E271" s="72">
        <f>SUM(E273:E274)</f>
        <v>600</v>
      </c>
      <c r="F271" s="72">
        <f>SUM(F273:F274)</f>
        <v>690</v>
      </c>
      <c r="G271" s="72">
        <f>SUM(G273:G274)</f>
        <v>600</v>
      </c>
      <c r="H271" s="95">
        <f t="shared" si="12"/>
        <v>0.8695652173913043</v>
      </c>
      <c r="I271" s="95">
        <f>G271/G$445</f>
        <v>1.1881980223376655E-05</v>
      </c>
    </row>
    <row r="272" spans="1:9" ht="12.75">
      <c r="A272" s="146">
        <f t="shared" si="14"/>
        <v>201</v>
      </c>
      <c r="B272" s="69"/>
      <c r="C272" s="6" t="s">
        <v>180</v>
      </c>
      <c r="D272" s="59"/>
      <c r="E272" s="72"/>
      <c r="F272" s="72"/>
      <c r="G272" s="72"/>
      <c r="H272" s="95"/>
      <c r="I272" s="95"/>
    </row>
    <row r="273" spans="1:9" ht="12.75">
      <c r="A273" s="146">
        <f t="shared" si="14"/>
        <v>202</v>
      </c>
      <c r="B273" s="69"/>
      <c r="C273" s="6" t="s">
        <v>194</v>
      </c>
      <c r="D273" s="59"/>
      <c r="E273" s="72">
        <v>500</v>
      </c>
      <c r="F273" s="72">
        <v>360</v>
      </c>
      <c r="G273" s="72">
        <v>500</v>
      </c>
      <c r="H273" s="95">
        <f t="shared" si="12"/>
        <v>1.3888888888888888</v>
      </c>
      <c r="I273" s="95">
        <f>G273/G$445</f>
        <v>9.901650186147212E-06</v>
      </c>
    </row>
    <row r="274" spans="1:9" ht="12.75">
      <c r="A274" s="146">
        <f t="shared" si="14"/>
        <v>203</v>
      </c>
      <c r="B274" s="69"/>
      <c r="C274" s="6" t="s">
        <v>195</v>
      </c>
      <c r="D274" s="59"/>
      <c r="E274" s="72">
        <v>100</v>
      </c>
      <c r="F274" s="72">
        <v>330</v>
      </c>
      <c r="G274" s="72">
        <v>100</v>
      </c>
      <c r="H274" s="95">
        <f t="shared" si="12"/>
        <v>0.30303030303030304</v>
      </c>
      <c r="I274" s="95">
        <f>G274/G$445</f>
        <v>1.9803300372294425E-06</v>
      </c>
    </row>
    <row r="275" spans="1:9" ht="12.75">
      <c r="A275" s="146">
        <f t="shared" si="14"/>
        <v>204</v>
      </c>
      <c r="B275" s="69">
        <v>2707</v>
      </c>
      <c r="C275" s="164" t="s">
        <v>223</v>
      </c>
      <c r="D275" s="59"/>
      <c r="E275" s="72"/>
      <c r="F275" s="72"/>
      <c r="G275" s="72"/>
      <c r="H275" s="95"/>
      <c r="I275" s="95"/>
    </row>
    <row r="276" spans="1:9" ht="12.75">
      <c r="A276" s="146">
        <f t="shared" si="14"/>
        <v>205</v>
      </c>
      <c r="B276" s="69"/>
      <c r="C276" s="164" t="s">
        <v>261</v>
      </c>
      <c r="D276" s="59"/>
      <c r="E276" s="72"/>
      <c r="F276" s="72"/>
      <c r="G276" s="72"/>
      <c r="H276" s="95"/>
      <c r="I276" s="95"/>
    </row>
    <row r="277" spans="1:9" ht="12.75">
      <c r="A277" s="146">
        <f t="shared" si="14"/>
        <v>206</v>
      </c>
      <c r="B277" s="69"/>
      <c r="C277" s="164" t="s">
        <v>262</v>
      </c>
      <c r="D277" s="59"/>
      <c r="E277" s="72"/>
      <c r="F277" s="72"/>
      <c r="G277" s="72"/>
      <c r="H277" s="95"/>
      <c r="I277" s="95"/>
    </row>
    <row r="278" spans="1:9" ht="12.75">
      <c r="A278" s="146">
        <f t="shared" si="14"/>
        <v>207</v>
      </c>
      <c r="B278" s="69"/>
      <c r="C278" s="164" t="s">
        <v>263</v>
      </c>
      <c r="D278" s="59"/>
      <c r="E278" s="72"/>
      <c r="F278" s="72"/>
      <c r="G278" s="72"/>
      <c r="H278" s="95"/>
      <c r="I278" s="95"/>
    </row>
    <row r="279" spans="1:9" ht="12.75">
      <c r="A279" s="146">
        <f t="shared" si="14"/>
        <v>208</v>
      </c>
      <c r="B279" s="69"/>
      <c r="C279" s="164" t="s">
        <v>264</v>
      </c>
      <c r="D279" s="59"/>
      <c r="E279" s="72"/>
      <c r="F279" s="72"/>
      <c r="G279" s="72"/>
      <c r="H279" s="95"/>
      <c r="I279" s="95"/>
    </row>
    <row r="280" spans="1:9" ht="12.75">
      <c r="A280" s="146">
        <f t="shared" si="14"/>
        <v>209</v>
      </c>
      <c r="B280" s="69"/>
      <c r="C280" s="164" t="s">
        <v>237</v>
      </c>
      <c r="D280" s="59"/>
      <c r="E280" s="72">
        <v>47836.8</v>
      </c>
      <c r="F280" s="72">
        <v>47836.8</v>
      </c>
      <c r="G280" s="72">
        <v>0</v>
      </c>
      <c r="H280" s="95">
        <f>G280/F280</f>
        <v>0</v>
      </c>
      <c r="I280" s="95">
        <f aca="true" t="shared" si="15" ref="I280:I287">G280/G$445</f>
        <v>0</v>
      </c>
    </row>
    <row r="281" spans="1:9" ht="12.75">
      <c r="A281" s="146">
        <f t="shared" si="14"/>
        <v>210</v>
      </c>
      <c r="B281" s="134">
        <v>80104</v>
      </c>
      <c r="C281" s="7" t="s">
        <v>71</v>
      </c>
      <c r="D281" s="10"/>
      <c r="E281" s="28">
        <f>SUM(E282:E285)</f>
        <v>372600</v>
      </c>
      <c r="F281" s="28">
        <f>SUM(F282:F285)</f>
        <v>333500</v>
      </c>
      <c r="G281" s="28">
        <f>SUM(G282:G285)</f>
        <v>333775</v>
      </c>
      <c r="H281" s="95">
        <f>G281/F281</f>
        <v>1.000824587706147</v>
      </c>
      <c r="I281" s="95">
        <f t="shared" si="15"/>
        <v>0.006609846581762571</v>
      </c>
    </row>
    <row r="282" spans="1:9" ht="12.75">
      <c r="A282" s="146">
        <f t="shared" si="14"/>
        <v>211</v>
      </c>
      <c r="B282" s="89" t="s">
        <v>86</v>
      </c>
      <c r="C282" s="103" t="s">
        <v>197</v>
      </c>
      <c r="D282" s="10"/>
      <c r="E282" s="72">
        <v>181000</v>
      </c>
      <c r="F282" s="72">
        <v>181000</v>
      </c>
      <c r="G282" s="72">
        <v>181000</v>
      </c>
      <c r="H282" s="95">
        <f>G282/F282</f>
        <v>1</v>
      </c>
      <c r="I282" s="95">
        <f t="shared" si="15"/>
        <v>0.003584397367385291</v>
      </c>
    </row>
    <row r="283" spans="1:9" ht="12.75">
      <c r="A283" s="146">
        <f t="shared" si="14"/>
        <v>212</v>
      </c>
      <c r="B283" s="89" t="s">
        <v>96</v>
      </c>
      <c r="C283" s="6" t="s">
        <v>198</v>
      </c>
      <c r="D283" s="10"/>
      <c r="E283" s="72">
        <v>190850</v>
      </c>
      <c r="F283" s="72">
        <v>152000</v>
      </c>
      <c r="G283" s="72">
        <v>152075</v>
      </c>
      <c r="H283" s="95">
        <f>G283/F283</f>
        <v>1.0004934210526315</v>
      </c>
      <c r="I283" s="95">
        <f t="shared" si="15"/>
        <v>0.0030115869041166744</v>
      </c>
    </row>
    <row r="284" spans="1:9" ht="12.75">
      <c r="A284" s="146">
        <f t="shared" si="14"/>
        <v>213</v>
      </c>
      <c r="B284" s="89" t="s">
        <v>97</v>
      </c>
      <c r="C284" s="6" t="s">
        <v>51</v>
      </c>
      <c r="D284" s="10"/>
      <c r="E284" s="72">
        <v>600</v>
      </c>
      <c r="F284" s="72">
        <v>500</v>
      </c>
      <c r="G284" s="72">
        <v>700</v>
      </c>
      <c r="H284" s="95">
        <f>G284/F284</f>
        <v>1.4</v>
      </c>
      <c r="I284" s="95">
        <f t="shared" si="15"/>
        <v>1.3862310260606097E-05</v>
      </c>
    </row>
    <row r="285" spans="1:9" ht="12.75">
      <c r="A285" s="146">
        <f t="shared" si="14"/>
        <v>214</v>
      </c>
      <c r="B285" s="89" t="s">
        <v>89</v>
      </c>
      <c r="C285" s="6" t="s">
        <v>38</v>
      </c>
      <c r="D285" s="10"/>
      <c r="E285" s="72">
        <v>150</v>
      </c>
      <c r="F285" s="72">
        <v>0</v>
      </c>
      <c r="G285" s="72">
        <v>0</v>
      </c>
      <c r="H285" s="95"/>
      <c r="I285" s="95">
        <f t="shared" si="15"/>
        <v>0</v>
      </c>
    </row>
    <row r="286" spans="1:9" ht="12.75">
      <c r="A286" s="146">
        <f t="shared" si="14"/>
        <v>215</v>
      </c>
      <c r="B286" s="134">
        <v>80110</v>
      </c>
      <c r="C286" s="7" t="s">
        <v>8</v>
      </c>
      <c r="D286" s="44">
        <f>SUM(D291:D328)</f>
        <v>109300</v>
      </c>
      <c r="E286" s="28">
        <f>SUM(E287:E294)</f>
        <v>10600</v>
      </c>
      <c r="F286" s="28">
        <f>SUM(F287:F294)</f>
        <v>11130</v>
      </c>
      <c r="G286" s="28">
        <f>SUM(G287:G294)</f>
        <v>13100</v>
      </c>
      <c r="H286" s="95">
        <f>G286/F286</f>
        <v>1.1769991015274035</v>
      </c>
      <c r="I286" s="95">
        <f t="shared" si="15"/>
        <v>0.000259423234877057</v>
      </c>
    </row>
    <row r="287" spans="1:9" ht="12.75">
      <c r="A287" s="146">
        <f t="shared" si="14"/>
        <v>216</v>
      </c>
      <c r="B287" s="89" t="s">
        <v>86</v>
      </c>
      <c r="C287" s="6" t="s">
        <v>42</v>
      </c>
      <c r="D287" s="73"/>
      <c r="E287" s="72">
        <v>100</v>
      </c>
      <c r="F287" s="72">
        <v>130</v>
      </c>
      <c r="G287" s="72">
        <v>100</v>
      </c>
      <c r="H287" s="95">
        <f>G287/F287</f>
        <v>0.7692307692307693</v>
      </c>
      <c r="I287" s="95">
        <f t="shared" si="15"/>
        <v>1.9803300372294425E-06</v>
      </c>
    </row>
    <row r="288" spans="1:9" ht="12.75">
      <c r="A288" s="146">
        <f t="shared" si="14"/>
        <v>217</v>
      </c>
      <c r="B288" s="69" t="s">
        <v>93</v>
      </c>
      <c r="C288" s="6" t="s">
        <v>41</v>
      </c>
      <c r="D288" s="73"/>
      <c r="E288" s="72"/>
      <c r="F288" s="72"/>
      <c r="G288" s="72"/>
      <c r="H288" s="95"/>
      <c r="I288" s="95"/>
    </row>
    <row r="289" spans="1:9" ht="12.75">
      <c r="A289" s="146">
        <f t="shared" si="14"/>
        <v>218</v>
      </c>
      <c r="B289" s="69"/>
      <c r="C289" s="82" t="s">
        <v>81</v>
      </c>
      <c r="D289" s="73"/>
      <c r="E289" s="72"/>
      <c r="F289" s="72"/>
      <c r="G289" s="72"/>
      <c r="H289" s="95"/>
      <c r="I289" s="95"/>
    </row>
    <row r="290" spans="1:9" ht="12.75">
      <c r="A290" s="146">
        <f t="shared" si="14"/>
        <v>219</v>
      </c>
      <c r="B290" s="69"/>
      <c r="C290" s="52" t="s">
        <v>82</v>
      </c>
      <c r="D290" s="59"/>
      <c r="E290" s="72"/>
      <c r="F290" s="23"/>
      <c r="G290" s="72"/>
      <c r="H290" s="95"/>
      <c r="I290" s="95"/>
    </row>
    <row r="291" spans="1:9" ht="12.75">
      <c r="A291" s="146">
        <f t="shared" si="14"/>
        <v>220</v>
      </c>
      <c r="B291" s="69"/>
      <c r="C291" s="52" t="s">
        <v>83</v>
      </c>
      <c r="D291" s="59">
        <v>9400</v>
      </c>
      <c r="E291" s="72">
        <v>8700</v>
      </c>
      <c r="F291" s="23">
        <v>8700</v>
      </c>
      <c r="G291" s="72">
        <v>10400</v>
      </c>
      <c r="H291" s="95">
        <f aca="true" t="shared" si="16" ref="H291:H301">G291/F291</f>
        <v>1.1954022988505748</v>
      </c>
      <c r="I291" s="95">
        <f>G291/G$445</f>
        <v>0.00020595432387186203</v>
      </c>
    </row>
    <row r="292" spans="1:9" ht="12.75">
      <c r="A292" s="146">
        <f t="shared" si="14"/>
        <v>221</v>
      </c>
      <c r="B292" s="89" t="s">
        <v>96</v>
      </c>
      <c r="C292" s="6" t="s">
        <v>5</v>
      </c>
      <c r="D292" s="10">
        <v>99900</v>
      </c>
      <c r="E292" s="72">
        <v>300</v>
      </c>
      <c r="F292" s="23">
        <v>500</v>
      </c>
      <c r="G292" s="72">
        <v>500</v>
      </c>
      <c r="H292" s="95">
        <f t="shared" si="16"/>
        <v>1</v>
      </c>
      <c r="I292" s="95">
        <f>G292/G$445</f>
        <v>9.901650186147212E-06</v>
      </c>
    </row>
    <row r="293" spans="1:9" ht="12.75">
      <c r="A293" s="146">
        <f t="shared" si="14"/>
        <v>222</v>
      </c>
      <c r="B293" s="89" t="s">
        <v>97</v>
      </c>
      <c r="C293" s="6" t="s">
        <v>51</v>
      </c>
      <c r="D293" s="10"/>
      <c r="E293" s="72">
        <v>1300</v>
      </c>
      <c r="F293" s="23">
        <v>1300</v>
      </c>
      <c r="G293" s="72">
        <v>1500</v>
      </c>
      <c r="H293" s="95">
        <f t="shared" si="16"/>
        <v>1.1538461538461537</v>
      </c>
      <c r="I293" s="95">
        <f>G293/G$445</f>
        <v>2.9704950558441637E-05</v>
      </c>
    </row>
    <row r="294" spans="1:9" ht="12.75">
      <c r="A294" s="146">
        <f t="shared" si="14"/>
        <v>223</v>
      </c>
      <c r="B294" s="89" t="s">
        <v>89</v>
      </c>
      <c r="C294" s="6" t="s">
        <v>38</v>
      </c>
      <c r="D294" s="10"/>
      <c r="E294" s="72">
        <v>200</v>
      </c>
      <c r="F294" s="23">
        <v>500</v>
      </c>
      <c r="G294" s="72">
        <v>600</v>
      </c>
      <c r="H294" s="95">
        <f t="shared" si="16"/>
        <v>1.2</v>
      </c>
      <c r="I294" s="95">
        <f>G294/G$445</f>
        <v>1.1881980223376655E-05</v>
      </c>
    </row>
    <row r="295" spans="1:71" s="12" customFormat="1" ht="12.75">
      <c r="A295" s="146">
        <f t="shared" si="14"/>
        <v>224</v>
      </c>
      <c r="B295" s="147">
        <v>80113</v>
      </c>
      <c r="C295" s="197" t="s">
        <v>265</v>
      </c>
      <c r="D295" s="198"/>
      <c r="E295" s="189">
        <f>SUM(E298:E299)</f>
        <v>0</v>
      </c>
      <c r="F295" s="189">
        <f>SUM(F298:F299)</f>
        <v>4715.4400000000005</v>
      </c>
      <c r="G295" s="189">
        <f>SUM(G298:G299)</f>
        <v>0</v>
      </c>
      <c r="H295" s="95">
        <f>G295/F295</f>
        <v>0</v>
      </c>
      <c r="I295" s="95">
        <f>G295/G$445</f>
        <v>0</v>
      </c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</row>
    <row r="296" spans="1:9" ht="12.75">
      <c r="A296" s="146">
        <f t="shared" si="14"/>
        <v>225</v>
      </c>
      <c r="B296" s="89" t="s">
        <v>238</v>
      </c>
      <c r="C296" s="6" t="s">
        <v>266</v>
      </c>
      <c r="D296" s="10"/>
      <c r="E296" s="72"/>
      <c r="F296" s="23"/>
      <c r="G296" s="72"/>
      <c r="H296" s="95"/>
      <c r="I296" s="95"/>
    </row>
    <row r="297" spans="1:9" ht="12.75">
      <c r="A297" s="146">
        <f t="shared" si="14"/>
        <v>226</v>
      </c>
      <c r="B297" s="89"/>
      <c r="C297" s="6" t="s">
        <v>267</v>
      </c>
      <c r="D297" s="10"/>
      <c r="E297" s="72"/>
      <c r="F297" s="23"/>
      <c r="G297" s="72"/>
      <c r="H297" s="95"/>
      <c r="I297" s="95"/>
    </row>
    <row r="298" spans="1:9" ht="12.75">
      <c r="A298" s="146">
        <f t="shared" si="14"/>
        <v>227</v>
      </c>
      <c r="B298" s="89"/>
      <c r="C298" s="6" t="s">
        <v>268</v>
      </c>
      <c r="D298" s="10"/>
      <c r="E298" s="72">
        <v>0</v>
      </c>
      <c r="F298" s="23">
        <v>645</v>
      </c>
      <c r="G298" s="72">
        <v>0</v>
      </c>
      <c r="H298" s="95">
        <f>G298/F298</f>
        <v>0</v>
      </c>
      <c r="I298" s="95">
        <f>G298/G$445</f>
        <v>0</v>
      </c>
    </row>
    <row r="299" spans="1:9" ht="12.75">
      <c r="A299" s="146">
        <f t="shared" si="14"/>
        <v>228</v>
      </c>
      <c r="B299" s="89" t="s">
        <v>89</v>
      </c>
      <c r="C299" s="6" t="s">
        <v>38</v>
      </c>
      <c r="D299" s="10"/>
      <c r="E299" s="72">
        <v>0</v>
      </c>
      <c r="F299" s="23">
        <v>4070.44</v>
      </c>
      <c r="G299" s="72">
        <v>0</v>
      </c>
      <c r="H299" s="95">
        <f>G299/F299</f>
        <v>0</v>
      </c>
      <c r="I299" s="95">
        <f>G299/G$445</f>
        <v>0</v>
      </c>
    </row>
    <row r="300" spans="1:9" ht="12.75">
      <c r="A300" s="146">
        <f t="shared" si="14"/>
        <v>229</v>
      </c>
      <c r="B300" s="91">
        <v>80148</v>
      </c>
      <c r="C300" s="7" t="s">
        <v>148</v>
      </c>
      <c r="D300" s="10"/>
      <c r="E300" s="28">
        <f>E301</f>
        <v>223005</v>
      </c>
      <c r="F300" s="28">
        <f>F301</f>
        <v>199005</v>
      </c>
      <c r="G300" s="28">
        <f>G301</f>
        <v>255400</v>
      </c>
      <c r="H300" s="95">
        <f t="shared" si="16"/>
        <v>1.283384839576895</v>
      </c>
      <c r="I300" s="95">
        <f>G300/G$445</f>
        <v>0.005057762915083996</v>
      </c>
    </row>
    <row r="301" spans="1:9" ht="12.75">
      <c r="A301" s="146">
        <f t="shared" si="14"/>
        <v>230</v>
      </c>
      <c r="B301" s="89" t="s">
        <v>96</v>
      </c>
      <c r="C301" s="6" t="s">
        <v>5</v>
      </c>
      <c r="D301" s="10"/>
      <c r="E301" s="72">
        <f>SUM(E303:E305)</f>
        <v>223005</v>
      </c>
      <c r="F301" s="72">
        <f>SUM(F303:F305)</f>
        <v>199005</v>
      </c>
      <c r="G301" s="72">
        <f>SUM(G303:G305)</f>
        <v>255400</v>
      </c>
      <c r="H301" s="95">
        <f t="shared" si="16"/>
        <v>1.283384839576895</v>
      </c>
      <c r="I301" s="95">
        <f>G301/G$445</f>
        <v>0.005057762915083996</v>
      </c>
    </row>
    <row r="302" spans="1:9" ht="12.75">
      <c r="A302" s="146">
        <f t="shared" si="14"/>
        <v>231</v>
      </c>
      <c r="B302" s="89"/>
      <c r="C302" s="6" t="s">
        <v>180</v>
      </c>
      <c r="D302" s="10"/>
      <c r="E302" s="72"/>
      <c r="F302" s="23"/>
      <c r="G302" s="72"/>
      <c r="H302" s="95"/>
      <c r="I302" s="95"/>
    </row>
    <row r="303" spans="1:9" ht="12.75">
      <c r="A303" s="146">
        <f t="shared" si="14"/>
        <v>232</v>
      </c>
      <c r="B303" s="89"/>
      <c r="C303" s="6" t="s">
        <v>194</v>
      </c>
      <c r="D303" s="10"/>
      <c r="E303" s="72">
        <v>99800</v>
      </c>
      <c r="F303" s="23">
        <v>99800</v>
      </c>
      <c r="G303" s="72">
        <v>127000</v>
      </c>
      <c r="H303" s="95">
        <f>G303/F303</f>
        <v>1.2725450901803608</v>
      </c>
      <c r="I303" s="95">
        <f>G303/G$445</f>
        <v>0.002515019147281392</v>
      </c>
    </row>
    <row r="304" spans="1:9" ht="12.75">
      <c r="A304" s="146">
        <f t="shared" si="14"/>
        <v>233</v>
      </c>
      <c r="B304" s="89"/>
      <c r="C304" s="6" t="s">
        <v>195</v>
      </c>
      <c r="D304" s="10"/>
      <c r="E304" s="72">
        <v>29205</v>
      </c>
      <c r="F304" s="23">
        <v>29205</v>
      </c>
      <c r="G304" s="72">
        <v>27000</v>
      </c>
      <c r="H304" s="95">
        <f>G304/F304</f>
        <v>0.9244992295839753</v>
      </c>
      <c r="I304" s="95">
        <f>G304/G$445</f>
        <v>0.0005346891100519494</v>
      </c>
    </row>
    <row r="305" spans="1:9" ht="12.75">
      <c r="A305" s="146">
        <f t="shared" si="14"/>
        <v>234</v>
      </c>
      <c r="B305" s="89"/>
      <c r="C305" s="6" t="s">
        <v>199</v>
      </c>
      <c r="D305" s="10"/>
      <c r="E305" s="72">
        <v>94000</v>
      </c>
      <c r="F305" s="23">
        <v>70000</v>
      </c>
      <c r="G305" s="72">
        <v>101400</v>
      </c>
      <c r="H305" s="95">
        <f>G305/F305</f>
        <v>1.4485714285714286</v>
      </c>
      <c r="I305" s="95">
        <f>G305/G$445</f>
        <v>0.0020080546577506547</v>
      </c>
    </row>
    <row r="306" spans="1:9" ht="12.75">
      <c r="A306" s="146"/>
      <c r="B306" s="89"/>
      <c r="C306" s="6"/>
      <c r="D306" s="10"/>
      <c r="E306" s="72"/>
      <c r="F306" s="72"/>
      <c r="G306" s="72"/>
      <c r="H306" s="95"/>
      <c r="I306" s="95"/>
    </row>
    <row r="307" spans="1:9" ht="12.75">
      <c r="A307" s="146"/>
      <c r="B307" s="89"/>
      <c r="C307" s="6"/>
      <c r="D307" s="10"/>
      <c r="E307" s="72"/>
      <c r="F307" s="72"/>
      <c r="G307" s="72"/>
      <c r="H307" s="95"/>
      <c r="I307" s="95"/>
    </row>
    <row r="308" spans="1:9" ht="12.75">
      <c r="A308" s="146"/>
      <c r="B308" s="89"/>
      <c r="C308" s="6"/>
      <c r="D308" s="10"/>
      <c r="E308" s="72"/>
      <c r="F308" s="72"/>
      <c r="G308" s="72"/>
      <c r="H308" s="95"/>
      <c r="I308" s="95"/>
    </row>
    <row r="309" spans="1:71" s="12" customFormat="1" ht="12.75">
      <c r="A309" s="146">
        <f>A305+1</f>
        <v>235</v>
      </c>
      <c r="B309" s="134">
        <v>80195</v>
      </c>
      <c r="C309" s="7" t="s">
        <v>3</v>
      </c>
      <c r="D309" s="8"/>
      <c r="E309" s="28">
        <f>E315</f>
        <v>100000</v>
      </c>
      <c r="F309" s="28">
        <f>F315</f>
        <v>100000</v>
      </c>
      <c r="G309" s="28">
        <f>G315</f>
        <v>350000</v>
      </c>
      <c r="H309" s="95">
        <f>G309/F309</f>
        <v>3.5</v>
      </c>
      <c r="I309" s="95">
        <f>G309/G$445</f>
        <v>0.006931155130303048</v>
      </c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</row>
    <row r="310" spans="1:9" ht="12.75">
      <c r="A310" s="146">
        <f t="shared" si="14"/>
        <v>236</v>
      </c>
      <c r="B310" s="89">
        <v>6290</v>
      </c>
      <c r="C310" s="6" t="s">
        <v>173</v>
      </c>
      <c r="D310" s="10"/>
      <c r="E310" s="72"/>
      <c r="F310" s="72"/>
      <c r="G310" s="72"/>
      <c r="H310" s="95"/>
      <c r="I310" s="95"/>
    </row>
    <row r="311" spans="1:9" ht="12.75">
      <c r="A311" s="146">
        <f t="shared" si="14"/>
        <v>237</v>
      </c>
      <c r="B311" s="89"/>
      <c r="C311" s="6" t="s">
        <v>174</v>
      </c>
      <c r="D311" s="10"/>
      <c r="E311" s="72"/>
      <c r="F311" s="72"/>
      <c r="G311" s="72"/>
      <c r="H311" s="95"/>
      <c r="I311" s="95"/>
    </row>
    <row r="312" spans="1:9" ht="12.75">
      <c r="A312" s="146">
        <f t="shared" si="14"/>
        <v>238</v>
      </c>
      <c r="B312" s="89"/>
      <c r="C312" s="6" t="s">
        <v>175</v>
      </c>
      <c r="D312" s="10"/>
      <c r="E312" s="72"/>
      <c r="F312" s="72"/>
      <c r="G312" s="72"/>
      <c r="H312" s="95"/>
      <c r="I312" s="95"/>
    </row>
    <row r="313" spans="1:9" ht="12.75">
      <c r="A313" s="146">
        <f t="shared" si="14"/>
        <v>239</v>
      </c>
      <c r="B313" s="89"/>
      <c r="C313" s="6" t="s">
        <v>176</v>
      </c>
      <c r="D313" s="10"/>
      <c r="E313" s="72"/>
      <c r="F313" s="72"/>
      <c r="G313" s="72"/>
      <c r="H313" s="95"/>
      <c r="I313" s="95"/>
    </row>
    <row r="314" spans="1:9" ht="12.75">
      <c r="A314" s="146">
        <f t="shared" si="14"/>
        <v>240</v>
      </c>
      <c r="B314" s="89"/>
      <c r="C314" s="6" t="s">
        <v>200</v>
      </c>
      <c r="D314" s="10"/>
      <c r="E314" s="72"/>
      <c r="F314" s="72"/>
      <c r="G314" s="72"/>
      <c r="H314" s="95"/>
      <c r="I314" s="95"/>
    </row>
    <row r="315" spans="1:9" ht="12.75">
      <c r="A315" s="146">
        <f t="shared" si="14"/>
        <v>241</v>
      </c>
      <c r="B315" s="89"/>
      <c r="C315" s="6" t="s">
        <v>201</v>
      </c>
      <c r="D315" s="10"/>
      <c r="E315" s="72">
        <v>100000</v>
      </c>
      <c r="F315" s="72">
        <v>100000</v>
      </c>
      <c r="G315" s="72">
        <v>350000</v>
      </c>
      <c r="H315" s="95">
        <f>G315/F315</f>
        <v>3.5</v>
      </c>
      <c r="I315" s="95">
        <f>G315/G$445</f>
        <v>0.006931155130303048</v>
      </c>
    </row>
    <row r="316" spans="1:71" s="141" customFormat="1" ht="12.75">
      <c r="A316" s="146">
        <f t="shared" si="14"/>
        <v>242</v>
      </c>
      <c r="B316" s="140">
        <v>851</v>
      </c>
      <c r="C316" s="194" t="s">
        <v>239</v>
      </c>
      <c r="D316" s="195"/>
      <c r="E316" s="196">
        <f>E317</f>
        <v>0</v>
      </c>
      <c r="F316" s="196">
        <f>F317</f>
        <v>2850.1</v>
      </c>
      <c r="G316" s="196">
        <f>G317</f>
        <v>0</v>
      </c>
      <c r="H316" s="95">
        <f>G316/F316</f>
        <v>0</v>
      </c>
      <c r="I316" s="95">
        <f>G316/G$445</f>
        <v>0</v>
      </c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  <c r="BI316" s="148"/>
      <c r="BJ316" s="148"/>
      <c r="BK316" s="148"/>
      <c r="BL316" s="148"/>
      <c r="BM316" s="148"/>
      <c r="BN316" s="148"/>
      <c r="BO316" s="148"/>
      <c r="BP316" s="148"/>
      <c r="BQ316" s="148"/>
      <c r="BR316" s="148"/>
      <c r="BS316" s="148"/>
    </row>
    <row r="317" spans="1:71" s="12" customFormat="1" ht="12.75">
      <c r="A317" s="146">
        <f t="shared" si="14"/>
        <v>243</v>
      </c>
      <c r="B317" s="147">
        <v>85154</v>
      </c>
      <c r="C317" s="197" t="s">
        <v>240</v>
      </c>
      <c r="D317" s="198"/>
      <c r="E317" s="189">
        <f>SUM(E320:E321)</f>
        <v>0</v>
      </c>
      <c r="F317" s="189">
        <f>SUM(F320:F321)</f>
        <v>2850.1</v>
      </c>
      <c r="G317" s="189">
        <f>SUM(G320:G321)</f>
        <v>0</v>
      </c>
      <c r="H317" s="95">
        <f>G317/F317</f>
        <v>0</v>
      </c>
      <c r="I317" s="95">
        <f>G317/G$445</f>
        <v>0</v>
      </c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</row>
    <row r="318" spans="1:9" ht="12.75">
      <c r="A318" s="146">
        <f t="shared" si="14"/>
        <v>244</v>
      </c>
      <c r="B318" s="89" t="s">
        <v>238</v>
      </c>
      <c r="C318" s="6" t="s">
        <v>266</v>
      </c>
      <c r="D318" s="10"/>
      <c r="E318" s="72"/>
      <c r="F318" s="72"/>
      <c r="G318" s="72"/>
      <c r="H318" s="95"/>
      <c r="I318" s="95"/>
    </row>
    <row r="319" spans="1:9" ht="12.75">
      <c r="A319" s="146">
        <f t="shared" si="14"/>
        <v>245</v>
      </c>
      <c r="B319" s="89"/>
      <c r="C319" s="6" t="s">
        <v>267</v>
      </c>
      <c r="D319" s="10"/>
      <c r="E319" s="72"/>
      <c r="F319" s="72"/>
      <c r="G319" s="72"/>
      <c r="H319" s="95"/>
      <c r="I319" s="95"/>
    </row>
    <row r="320" spans="1:9" ht="12.75">
      <c r="A320" s="146">
        <f t="shared" si="14"/>
        <v>246</v>
      </c>
      <c r="B320" s="89"/>
      <c r="C320" s="6" t="s">
        <v>268</v>
      </c>
      <c r="D320" s="10"/>
      <c r="E320" s="72">
        <v>0</v>
      </c>
      <c r="F320" s="72">
        <v>94</v>
      </c>
      <c r="G320" s="72">
        <v>0</v>
      </c>
      <c r="H320" s="95">
        <f>G320/F320</f>
        <v>0</v>
      </c>
      <c r="I320" s="95">
        <f>G320/G$445</f>
        <v>0</v>
      </c>
    </row>
    <row r="321" spans="1:9" ht="12.75">
      <c r="A321" s="146">
        <f t="shared" si="14"/>
        <v>247</v>
      </c>
      <c r="B321" s="89" t="s">
        <v>89</v>
      </c>
      <c r="C321" s="6" t="s">
        <v>38</v>
      </c>
      <c r="D321" s="10"/>
      <c r="E321" s="72">
        <v>0</v>
      </c>
      <c r="F321" s="72">
        <v>2756.1</v>
      </c>
      <c r="G321" s="72">
        <v>0</v>
      </c>
      <c r="H321" s="95">
        <f>G321/F321</f>
        <v>0</v>
      </c>
      <c r="I321" s="95">
        <f>G321/G$445</f>
        <v>0</v>
      </c>
    </row>
    <row r="322" spans="1:71" s="11" customFormat="1" ht="15">
      <c r="A322" s="146">
        <f t="shared" si="14"/>
        <v>248</v>
      </c>
      <c r="B322" s="133">
        <v>852</v>
      </c>
      <c r="C322" s="5" t="s">
        <v>87</v>
      </c>
      <c r="D322" s="42"/>
      <c r="E322" s="29">
        <f>+E326+E339+E349+E361+E365+E372+E381</f>
        <v>1769350</v>
      </c>
      <c r="F322" s="29">
        <f>+F326+F339+F349+F361+F365+F372+F381</f>
        <v>1787450.8</v>
      </c>
      <c r="G322" s="29">
        <f>+G326+G339+G349+G361+G365+G372+G381</f>
        <v>1676520</v>
      </c>
      <c r="H322" s="95">
        <f>G322/F322</f>
        <v>0.9379391029951706</v>
      </c>
      <c r="I322" s="95">
        <f>G322/G$445</f>
        <v>0.033200629140159046</v>
      </c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</row>
    <row r="323" spans="1:71" s="12" customFormat="1" ht="12.75">
      <c r="A323" s="146">
        <f t="shared" si="14"/>
        <v>249</v>
      </c>
      <c r="B323" s="134">
        <v>85212</v>
      </c>
      <c r="C323" s="7" t="s">
        <v>271</v>
      </c>
      <c r="D323" s="8"/>
      <c r="E323" s="28"/>
      <c r="F323" s="28"/>
      <c r="G323" s="28"/>
      <c r="H323" s="95"/>
      <c r="I323" s="9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</row>
    <row r="324" spans="1:71" s="12" customFormat="1" ht="12.75">
      <c r="A324" s="146">
        <f t="shared" si="14"/>
        <v>250</v>
      </c>
      <c r="B324" s="134"/>
      <c r="C324" s="207" t="s">
        <v>269</v>
      </c>
      <c r="D324" s="8"/>
      <c r="E324" s="28"/>
      <c r="F324" s="28"/>
      <c r="G324" s="28"/>
      <c r="H324" s="95"/>
      <c r="I324" s="9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</row>
    <row r="325" spans="1:71" s="12" customFormat="1" ht="12.75">
      <c r="A325" s="146">
        <f t="shared" si="14"/>
        <v>251</v>
      </c>
      <c r="B325" s="137"/>
      <c r="C325" s="7" t="s">
        <v>270</v>
      </c>
      <c r="D325" s="8"/>
      <c r="E325" s="28"/>
      <c r="F325" s="28"/>
      <c r="G325" s="28"/>
      <c r="H325" s="95"/>
      <c r="I325" s="9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</row>
    <row r="326" spans="1:71" s="12" customFormat="1" ht="12.75">
      <c r="A326" s="146">
        <f t="shared" si="14"/>
        <v>252</v>
      </c>
      <c r="B326" s="137"/>
      <c r="C326" s="7" t="s">
        <v>115</v>
      </c>
      <c r="D326" s="8"/>
      <c r="E326" s="28">
        <f>+E330+E333</f>
        <v>1182000</v>
      </c>
      <c r="F326" s="28">
        <f>+F330+F333</f>
        <v>1188600</v>
      </c>
      <c r="G326" s="28">
        <f>+G330+G333</f>
        <v>1167000</v>
      </c>
      <c r="H326" s="95">
        <f>G326/F326</f>
        <v>0.9818273599192328</v>
      </c>
      <c r="I326" s="95">
        <f>G326/G$445</f>
        <v>0.023110451534467592</v>
      </c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</row>
    <row r="327" spans="1:71" s="12" customFormat="1" ht="12.75">
      <c r="A327" s="146">
        <f t="shared" si="14"/>
        <v>253</v>
      </c>
      <c r="B327" s="89">
        <v>2010</v>
      </c>
      <c r="C327" s="6" t="s">
        <v>56</v>
      </c>
      <c r="D327" s="8"/>
      <c r="E327" s="28"/>
      <c r="F327" s="28"/>
      <c r="G327" s="28"/>
      <c r="H327" s="95"/>
      <c r="I327" s="9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</row>
    <row r="328" spans="1:71" s="12" customFormat="1" ht="12.75">
      <c r="A328" s="146">
        <f t="shared" si="14"/>
        <v>254</v>
      </c>
      <c r="B328" s="89"/>
      <c r="C328" s="6" t="s">
        <v>151</v>
      </c>
      <c r="D328" s="8"/>
      <c r="E328" s="28"/>
      <c r="F328" s="28"/>
      <c r="G328" s="28"/>
      <c r="H328" s="95"/>
      <c r="I328" s="9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</row>
    <row r="329" spans="1:71" s="12" customFormat="1" ht="12.75">
      <c r="A329" s="146">
        <f t="shared" si="14"/>
        <v>255</v>
      </c>
      <c r="B329" s="89"/>
      <c r="C329" s="6" t="s">
        <v>60</v>
      </c>
      <c r="D329" s="8"/>
      <c r="E329" s="28"/>
      <c r="F329" s="28"/>
      <c r="G329" s="28"/>
      <c r="H329" s="95"/>
      <c r="I329" s="9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</row>
    <row r="330" spans="1:71" s="12" customFormat="1" ht="12.75">
      <c r="A330" s="146">
        <f t="shared" si="14"/>
        <v>256</v>
      </c>
      <c r="B330" s="89"/>
      <c r="C330" s="6" t="s">
        <v>57</v>
      </c>
      <c r="D330" s="8"/>
      <c r="E330" s="72">
        <v>1182000</v>
      </c>
      <c r="F330" s="72">
        <v>1182000</v>
      </c>
      <c r="G330" s="192">
        <v>1163000</v>
      </c>
      <c r="H330" s="95">
        <f>G330/F330</f>
        <v>0.9839255499153976</v>
      </c>
      <c r="I330" s="95">
        <f>G330/G$445</f>
        <v>0.023031238332978415</v>
      </c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</row>
    <row r="331" spans="1:71" s="12" customFormat="1" ht="12.75">
      <c r="A331" s="146">
        <f t="shared" si="14"/>
        <v>257</v>
      </c>
      <c r="B331" s="89">
        <v>2360</v>
      </c>
      <c r="C331" s="6" t="s">
        <v>125</v>
      </c>
      <c r="D331" s="8"/>
      <c r="E331" s="72"/>
      <c r="F331" s="72"/>
      <c r="G331" s="72"/>
      <c r="H331" s="95"/>
      <c r="I331" s="9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</row>
    <row r="332" spans="1:71" s="12" customFormat="1" ht="12.75">
      <c r="A332" s="146">
        <f t="shared" si="14"/>
        <v>258</v>
      </c>
      <c r="B332" s="89"/>
      <c r="C332" s="6" t="s">
        <v>126</v>
      </c>
      <c r="D332" s="8"/>
      <c r="E332" s="72"/>
      <c r="F332" s="72"/>
      <c r="G332" s="72"/>
      <c r="H332" s="95"/>
      <c r="I332" s="9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</row>
    <row r="333" spans="1:71" s="12" customFormat="1" ht="12.75">
      <c r="A333" s="146">
        <f t="shared" si="14"/>
        <v>259</v>
      </c>
      <c r="B333" s="89"/>
      <c r="C333" s="54" t="s">
        <v>272</v>
      </c>
      <c r="D333" s="8"/>
      <c r="E333" s="72">
        <v>0</v>
      </c>
      <c r="F333" s="72">
        <v>6600</v>
      </c>
      <c r="G333" s="72">
        <v>4000</v>
      </c>
      <c r="H333" s="95">
        <f>G333/F333</f>
        <v>0.6060606060606061</v>
      </c>
      <c r="I333" s="95">
        <f>G333/G$445</f>
        <v>7.92132014891777E-05</v>
      </c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</row>
    <row r="334" spans="1:71" s="12" customFormat="1" ht="12.75">
      <c r="A334" s="146">
        <f t="shared" si="14"/>
        <v>260</v>
      </c>
      <c r="B334" s="134">
        <v>85213</v>
      </c>
      <c r="C334" s="90" t="s">
        <v>76</v>
      </c>
      <c r="D334" s="8"/>
      <c r="E334" s="28"/>
      <c r="F334" s="22"/>
      <c r="G334" s="28"/>
      <c r="H334" s="95"/>
      <c r="I334" s="9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</row>
    <row r="335" spans="1:71" s="12" customFormat="1" ht="12.75">
      <c r="A335" s="146">
        <f t="shared" si="14"/>
        <v>261</v>
      </c>
      <c r="B335" s="91"/>
      <c r="C335" s="9" t="s">
        <v>77</v>
      </c>
      <c r="D335" s="8"/>
      <c r="E335" s="28"/>
      <c r="F335" s="22"/>
      <c r="G335" s="28"/>
      <c r="H335" s="95"/>
      <c r="I335" s="9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</row>
    <row r="336" spans="1:71" s="12" customFormat="1" ht="12.75">
      <c r="A336" s="146">
        <f t="shared" si="14"/>
        <v>262</v>
      </c>
      <c r="B336" s="91"/>
      <c r="C336" s="7" t="s">
        <v>273</v>
      </c>
      <c r="D336" s="8"/>
      <c r="E336" s="28"/>
      <c r="F336" s="28"/>
      <c r="G336" s="28"/>
      <c r="H336" s="95"/>
      <c r="I336" s="9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</row>
    <row r="337" spans="1:71" s="12" customFormat="1" ht="12.75">
      <c r="A337" s="146">
        <f t="shared" si="14"/>
        <v>263</v>
      </c>
      <c r="B337" s="91"/>
      <c r="C337" s="7" t="s">
        <v>274</v>
      </c>
      <c r="D337" s="8"/>
      <c r="E337" s="28"/>
      <c r="F337" s="28"/>
      <c r="G337" s="28"/>
      <c r="H337" s="95"/>
      <c r="I337" s="9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</row>
    <row r="338" spans="1:71" s="12" customFormat="1" ht="12.75">
      <c r="A338" s="146">
        <f t="shared" si="14"/>
        <v>264</v>
      </c>
      <c r="B338" s="91"/>
      <c r="C338" s="7" t="s">
        <v>275</v>
      </c>
      <c r="D338" s="8"/>
      <c r="E338" s="28"/>
      <c r="F338" s="28"/>
      <c r="G338" s="28"/>
      <c r="H338" s="95"/>
      <c r="I338" s="9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</row>
    <row r="339" spans="1:71" s="12" customFormat="1" ht="12.75">
      <c r="A339" s="146">
        <f t="shared" si="14"/>
        <v>265</v>
      </c>
      <c r="B339" s="91"/>
      <c r="C339" s="7" t="s">
        <v>276</v>
      </c>
      <c r="D339" s="8"/>
      <c r="E339" s="28">
        <f>+E343+E346</f>
        <v>14000</v>
      </c>
      <c r="F339" s="28">
        <f>+F343+F346</f>
        <v>14000</v>
      </c>
      <c r="G339" s="28">
        <f>+G343+G346</f>
        <v>16000</v>
      </c>
      <c r="H339" s="95">
        <f>G339/F339</f>
        <v>1.1428571428571428</v>
      </c>
      <c r="I339" s="95">
        <f>G339/G$445</f>
        <v>0.0003168528059567108</v>
      </c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</row>
    <row r="340" spans="1:9" ht="12.75">
      <c r="A340" s="146">
        <f t="shared" si="14"/>
        <v>266</v>
      </c>
      <c r="B340" s="89">
        <v>2010</v>
      </c>
      <c r="C340" s="6" t="s">
        <v>56</v>
      </c>
      <c r="D340" s="10"/>
      <c r="E340" s="72"/>
      <c r="F340" s="23"/>
      <c r="G340" s="72"/>
      <c r="H340" s="95"/>
      <c r="I340" s="95"/>
    </row>
    <row r="341" spans="1:9" ht="12.75">
      <c r="A341" s="146">
        <f t="shared" si="14"/>
        <v>267</v>
      </c>
      <c r="B341" s="89"/>
      <c r="C341" s="6" t="s">
        <v>151</v>
      </c>
      <c r="D341" s="10"/>
      <c r="E341" s="72"/>
      <c r="F341" s="23"/>
      <c r="G341" s="72"/>
      <c r="H341" s="95"/>
      <c r="I341" s="95"/>
    </row>
    <row r="342" spans="1:9" ht="12.75">
      <c r="A342" s="146">
        <f t="shared" si="14"/>
        <v>268</v>
      </c>
      <c r="B342" s="89"/>
      <c r="C342" s="6" t="s">
        <v>60</v>
      </c>
      <c r="D342" s="10"/>
      <c r="E342" s="72"/>
      <c r="F342" s="23"/>
      <c r="G342" s="72"/>
      <c r="H342" s="95"/>
      <c r="I342" s="95"/>
    </row>
    <row r="343" spans="1:9" ht="12.75">
      <c r="A343" s="146">
        <f t="shared" si="14"/>
        <v>269</v>
      </c>
      <c r="B343" s="89"/>
      <c r="C343" s="6" t="s">
        <v>57</v>
      </c>
      <c r="D343" s="10"/>
      <c r="E343" s="72">
        <v>8251</v>
      </c>
      <c r="F343" s="23">
        <v>8251</v>
      </c>
      <c r="G343" s="72">
        <v>2000</v>
      </c>
      <c r="H343" s="95">
        <f>G343/F343</f>
        <v>0.24239486122894194</v>
      </c>
      <c r="I343" s="95">
        <f>G343/G$445</f>
        <v>3.960660074458885E-05</v>
      </c>
    </row>
    <row r="344" spans="1:9" ht="12.75">
      <c r="A344" s="146">
        <f t="shared" si="14"/>
        <v>270</v>
      </c>
      <c r="B344" s="89">
        <v>2030</v>
      </c>
      <c r="C344" s="6" t="s">
        <v>56</v>
      </c>
      <c r="D344" s="10"/>
      <c r="E344" s="72"/>
      <c r="F344" s="23"/>
      <c r="G344" s="72"/>
      <c r="H344" s="95"/>
      <c r="I344" s="95"/>
    </row>
    <row r="345" spans="1:9" ht="12.75">
      <c r="A345" s="146">
        <f t="shared" si="14"/>
        <v>271</v>
      </c>
      <c r="B345" s="89"/>
      <c r="C345" s="164" t="s">
        <v>277</v>
      </c>
      <c r="D345" s="10"/>
      <c r="E345" s="72"/>
      <c r="F345" s="23"/>
      <c r="G345" s="72"/>
      <c r="H345" s="95"/>
      <c r="I345" s="95"/>
    </row>
    <row r="346" spans="1:10" ht="12.75">
      <c r="A346" s="146">
        <f t="shared" si="14"/>
        <v>272</v>
      </c>
      <c r="B346" s="89"/>
      <c r="C346" s="164" t="s">
        <v>59</v>
      </c>
      <c r="D346" s="10"/>
      <c r="E346" s="72">
        <v>5749</v>
      </c>
      <c r="F346" s="23">
        <v>5749</v>
      </c>
      <c r="G346" s="192">
        <v>14000</v>
      </c>
      <c r="H346" s="95">
        <f>G346/F346</f>
        <v>2.435206122803966</v>
      </c>
      <c r="I346" s="95">
        <f>G346/G$445</f>
        <v>0.00027724620521212196</v>
      </c>
      <c r="J346" s="35"/>
    </row>
    <row r="347" spans="1:9" ht="12.75">
      <c r="A347" s="146">
        <f>A346+1</f>
        <v>273</v>
      </c>
      <c r="B347" s="134">
        <v>85214</v>
      </c>
      <c r="C347" s="7" t="s">
        <v>24</v>
      </c>
      <c r="D347" s="10"/>
      <c r="E347" s="72"/>
      <c r="F347" s="23"/>
      <c r="G347" s="72"/>
      <c r="H347" s="95"/>
      <c r="I347" s="95"/>
    </row>
    <row r="348" spans="1:9" ht="12.75">
      <c r="A348" s="146">
        <f>A347+1</f>
        <v>274</v>
      </c>
      <c r="B348" s="89"/>
      <c r="C348" s="7" t="s">
        <v>278</v>
      </c>
      <c r="D348" s="10"/>
      <c r="E348" s="28"/>
      <c r="F348" s="28"/>
      <c r="G348" s="28"/>
      <c r="H348" s="95"/>
      <c r="I348" s="95"/>
    </row>
    <row r="349" spans="1:9" ht="12.75">
      <c r="A349" s="146">
        <f>A348+1</f>
        <v>275</v>
      </c>
      <c r="B349" s="89"/>
      <c r="C349" s="7" t="s">
        <v>279</v>
      </c>
      <c r="D349" s="10"/>
      <c r="E349" s="28">
        <f>+E350+E354+E357</f>
        <v>305500</v>
      </c>
      <c r="F349" s="28">
        <f>+F350+F354+F357</f>
        <v>305814</v>
      </c>
      <c r="G349" s="28">
        <f>+G350+G354+G357</f>
        <v>182000</v>
      </c>
      <c r="H349" s="95">
        <f>G349/F349</f>
        <v>0.5951329893333857</v>
      </c>
      <c r="I349" s="95">
        <f>G349/G$445</f>
        <v>0.0036042006677575854</v>
      </c>
    </row>
    <row r="350" spans="1:71" s="14" customFormat="1" ht="12.75">
      <c r="A350" s="146">
        <f>A349+1</f>
        <v>276</v>
      </c>
      <c r="B350" s="178" t="s">
        <v>89</v>
      </c>
      <c r="C350" s="179" t="s">
        <v>202</v>
      </c>
      <c r="D350" s="180"/>
      <c r="E350" s="191">
        <v>0</v>
      </c>
      <c r="F350" s="182">
        <v>314</v>
      </c>
      <c r="G350" s="192">
        <v>0</v>
      </c>
      <c r="H350" s="177">
        <f>G350/F350</f>
        <v>0</v>
      </c>
      <c r="I350" s="177">
        <f>G350/G$445</f>
        <v>0</v>
      </c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</row>
    <row r="351" spans="1:9" ht="12.75">
      <c r="A351" s="146">
        <f>A350+1</f>
        <v>277</v>
      </c>
      <c r="B351" s="89">
        <v>2010</v>
      </c>
      <c r="C351" s="6" t="s">
        <v>56</v>
      </c>
      <c r="D351" s="10"/>
      <c r="E351" s="72"/>
      <c r="F351" s="23"/>
      <c r="G351" s="72"/>
      <c r="H351" s="95"/>
      <c r="I351" s="95"/>
    </row>
    <row r="352" spans="1:9" ht="12.75">
      <c r="A352" s="146">
        <f aca="true" t="shared" si="17" ref="A352:A408">A351+1</f>
        <v>278</v>
      </c>
      <c r="B352" s="89"/>
      <c r="C352" s="6" t="s">
        <v>151</v>
      </c>
      <c r="D352" s="10"/>
      <c r="E352" s="72"/>
      <c r="F352" s="23"/>
      <c r="G352" s="72"/>
      <c r="H352" s="95"/>
      <c r="I352" s="95"/>
    </row>
    <row r="353" spans="1:9" ht="12.75">
      <c r="A353" s="146">
        <f t="shared" si="17"/>
        <v>279</v>
      </c>
      <c r="B353" s="89"/>
      <c r="C353" s="6" t="s">
        <v>60</v>
      </c>
      <c r="D353" s="10"/>
      <c r="E353" s="72"/>
      <c r="F353" s="23"/>
      <c r="G353" s="72"/>
      <c r="H353" s="95"/>
      <c r="I353" s="95"/>
    </row>
    <row r="354" spans="1:9" ht="12.75">
      <c r="A354" s="146">
        <f t="shared" si="17"/>
        <v>280</v>
      </c>
      <c r="B354" s="89"/>
      <c r="C354" s="6" t="s">
        <v>282</v>
      </c>
      <c r="D354" s="10"/>
      <c r="E354" s="72">
        <v>78163</v>
      </c>
      <c r="F354" s="23">
        <v>78163</v>
      </c>
      <c r="G354" s="72">
        <v>0</v>
      </c>
      <c r="H354" s="95">
        <f>G354/F354</f>
        <v>0</v>
      </c>
      <c r="I354" s="95">
        <f>G354/G$445</f>
        <v>0</v>
      </c>
    </row>
    <row r="355" spans="1:9" ht="12.75">
      <c r="A355" s="146">
        <f t="shared" si="17"/>
        <v>281</v>
      </c>
      <c r="B355" s="89">
        <v>2030</v>
      </c>
      <c r="C355" s="6" t="s">
        <v>56</v>
      </c>
      <c r="D355" s="10"/>
      <c r="E355" s="72"/>
      <c r="F355" s="23"/>
      <c r="G355" s="72"/>
      <c r="H355" s="95"/>
      <c r="I355" s="95"/>
    </row>
    <row r="356" spans="1:9" ht="12.75">
      <c r="A356" s="146">
        <f t="shared" si="17"/>
        <v>282</v>
      </c>
      <c r="B356" s="89"/>
      <c r="C356" s="6" t="s">
        <v>113</v>
      </c>
      <c r="D356" s="10"/>
      <c r="E356" s="72"/>
      <c r="F356" s="23"/>
      <c r="G356" s="72"/>
      <c r="H356" s="95"/>
      <c r="I356" s="95"/>
    </row>
    <row r="357" spans="1:9" ht="12.75">
      <c r="A357" s="146">
        <f t="shared" si="17"/>
        <v>283</v>
      </c>
      <c r="B357" s="138"/>
      <c r="C357" s="199" t="s">
        <v>59</v>
      </c>
      <c r="D357" s="59"/>
      <c r="E357" s="191">
        <f>SUM(E359:E360)</f>
        <v>227337</v>
      </c>
      <c r="F357" s="191">
        <f>SUM(F359:F360)</f>
        <v>227337</v>
      </c>
      <c r="G357" s="191">
        <f>SUM(G359:G360)</f>
        <v>182000</v>
      </c>
      <c r="H357" s="95">
        <f>G357/F357</f>
        <v>0.8005735977865459</v>
      </c>
      <c r="I357" s="95">
        <f>G357/G$445</f>
        <v>0.0036042006677575854</v>
      </c>
    </row>
    <row r="358" spans="1:9" ht="12.75">
      <c r="A358" s="146">
        <f t="shared" si="17"/>
        <v>284</v>
      </c>
      <c r="B358" s="138"/>
      <c r="C358" s="199" t="s">
        <v>180</v>
      </c>
      <c r="D358" s="59"/>
      <c r="E358" s="191"/>
      <c r="F358" s="72"/>
      <c r="G358" s="72"/>
      <c r="H358" s="95"/>
      <c r="I358" s="95"/>
    </row>
    <row r="359" spans="1:10" ht="12.75">
      <c r="A359" s="146">
        <f t="shared" si="17"/>
        <v>285</v>
      </c>
      <c r="B359" s="138"/>
      <c r="C359" s="199" t="s">
        <v>280</v>
      </c>
      <c r="D359" s="59"/>
      <c r="E359" s="191">
        <v>161000</v>
      </c>
      <c r="F359" s="72">
        <v>161000</v>
      </c>
      <c r="G359" s="192">
        <v>182000</v>
      </c>
      <c r="H359" s="95">
        <f>G359/F359</f>
        <v>1.1304347826086956</v>
      </c>
      <c r="I359" s="95">
        <f>G359/G$445</f>
        <v>0.0036042006677575854</v>
      </c>
      <c r="J359" s="35"/>
    </row>
    <row r="360" spans="1:9" ht="12.75">
      <c r="A360" s="146">
        <f t="shared" si="17"/>
        <v>286</v>
      </c>
      <c r="B360" s="138"/>
      <c r="C360" s="199" t="s">
        <v>281</v>
      </c>
      <c r="D360" s="59"/>
      <c r="E360" s="191">
        <v>66337</v>
      </c>
      <c r="F360" s="72">
        <v>66337</v>
      </c>
      <c r="G360" s="72">
        <v>0</v>
      </c>
      <c r="H360" s="95">
        <f>G360/F360</f>
        <v>0</v>
      </c>
      <c r="I360" s="95">
        <f>G360/G$445</f>
        <v>0</v>
      </c>
    </row>
    <row r="361" spans="1:71" s="12" customFormat="1" ht="12.75">
      <c r="A361" s="146">
        <f t="shared" si="17"/>
        <v>287</v>
      </c>
      <c r="B361" s="208">
        <v>85216</v>
      </c>
      <c r="C361" s="209" t="s">
        <v>283</v>
      </c>
      <c r="D361" s="210"/>
      <c r="E361" s="188">
        <f>E364</f>
        <v>0</v>
      </c>
      <c r="F361" s="188">
        <f>F364</f>
        <v>0</v>
      </c>
      <c r="G361" s="188">
        <f>G364</f>
        <v>145000</v>
      </c>
      <c r="H361" s="95"/>
      <c r="I361" s="95">
        <f>G361/G$445</f>
        <v>0.0028714785539826915</v>
      </c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</row>
    <row r="362" spans="1:9" ht="12.75">
      <c r="A362" s="146">
        <f t="shared" si="17"/>
        <v>288</v>
      </c>
      <c r="B362" s="89">
        <v>2030</v>
      </c>
      <c r="C362" s="6" t="s">
        <v>56</v>
      </c>
      <c r="D362" s="59"/>
      <c r="E362" s="191"/>
      <c r="F362" s="72"/>
      <c r="G362" s="72"/>
      <c r="H362" s="95"/>
      <c r="I362" s="95"/>
    </row>
    <row r="363" spans="1:9" ht="12.75">
      <c r="A363" s="146">
        <f t="shared" si="17"/>
        <v>289</v>
      </c>
      <c r="B363" s="89"/>
      <c r="C363" s="6" t="s">
        <v>113</v>
      </c>
      <c r="D363" s="59"/>
      <c r="E363" s="191"/>
      <c r="F363" s="72"/>
      <c r="G363" s="72"/>
      <c r="H363" s="95"/>
      <c r="I363" s="95"/>
    </row>
    <row r="364" spans="1:10" ht="12.75">
      <c r="A364" s="146">
        <f t="shared" si="17"/>
        <v>290</v>
      </c>
      <c r="B364" s="138"/>
      <c r="C364" s="199" t="s">
        <v>59</v>
      </c>
      <c r="D364" s="59"/>
      <c r="E364" s="191">
        <v>0</v>
      </c>
      <c r="F364" s="72">
        <v>0</v>
      </c>
      <c r="G364" s="192">
        <v>145000</v>
      </c>
      <c r="H364" s="95"/>
      <c r="I364" s="95">
        <f>G364/G$445</f>
        <v>0.0028714785539826915</v>
      </c>
      <c r="J364" s="35"/>
    </row>
    <row r="365" spans="1:9" ht="12.75">
      <c r="A365" s="146">
        <f t="shared" si="17"/>
        <v>291</v>
      </c>
      <c r="B365" s="27">
        <v>85219</v>
      </c>
      <c r="C365" s="7" t="s">
        <v>25</v>
      </c>
      <c r="D365" s="10"/>
      <c r="E365" s="28">
        <f>SUM(E366:E370)</f>
        <v>116850</v>
      </c>
      <c r="F365" s="28">
        <f>SUM(F366:F370)</f>
        <v>125880</v>
      </c>
      <c r="G365" s="28">
        <f>SUM(G366:G370)</f>
        <v>108520</v>
      </c>
      <c r="H365" s="95">
        <f>G365/F365</f>
        <v>0.8620908802033683</v>
      </c>
      <c r="I365" s="95">
        <f>G365/G$445</f>
        <v>0.002149054156401391</v>
      </c>
    </row>
    <row r="366" spans="1:9" ht="12.75">
      <c r="A366" s="146">
        <f t="shared" si="17"/>
        <v>292</v>
      </c>
      <c r="B366" s="89" t="s">
        <v>97</v>
      </c>
      <c r="C366" s="6" t="s">
        <v>51</v>
      </c>
      <c r="D366" s="10"/>
      <c r="E366" s="72">
        <v>400</v>
      </c>
      <c r="F366" s="23">
        <v>1000</v>
      </c>
      <c r="G366" s="72">
        <v>400</v>
      </c>
      <c r="H366" s="95">
        <f>G366/F366</f>
        <v>0.4</v>
      </c>
      <c r="I366" s="95">
        <f>G366/G$445</f>
        <v>7.92132014891777E-06</v>
      </c>
    </row>
    <row r="367" spans="1:9" ht="12.75">
      <c r="A367" s="146">
        <f t="shared" si="17"/>
        <v>293</v>
      </c>
      <c r="B367" s="89" t="s">
        <v>89</v>
      </c>
      <c r="C367" s="6" t="s">
        <v>38</v>
      </c>
      <c r="D367" s="10"/>
      <c r="E367" s="72">
        <v>120</v>
      </c>
      <c r="F367" s="23">
        <v>8550</v>
      </c>
      <c r="G367" s="72">
        <v>120</v>
      </c>
      <c r="H367" s="95">
        <f>G367/F367</f>
        <v>0.014035087719298246</v>
      </c>
      <c r="I367" s="95">
        <f>G367/G$445</f>
        <v>2.3763960446753308E-06</v>
      </c>
    </row>
    <row r="368" spans="1:9" ht="12.75">
      <c r="A368" s="146">
        <f>A367+1</f>
        <v>294</v>
      </c>
      <c r="B368" s="89">
        <v>2030</v>
      </c>
      <c r="C368" s="6" t="s">
        <v>56</v>
      </c>
      <c r="D368" s="10"/>
      <c r="E368" s="72"/>
      <c r="F368" s="23"/>
      <c r="G368" s="72"/>
      <c r="H368" s="95"/>
      <c r="I368" s="95"/>
    </row>
    <row r="369" spans="1:9" ht="12.75">
      <c r="A369" s="146">
        <f t="shared" si="17"/>
        <v>295</v>
      </c>
      <c r="B369" s="89"/>
      <c r="C369" s="6" t="s">
        <v>113</v>
      </c>
      <c r="D369" s="10"/>
      <c r="E369" s="72"/>
      <c r="F369" s="23"/>
      <c r="G369" s="72"/>
      <c r="H369" s="95"/>
      <c r="I369" s="95"/>
    </row>
    <row r="370" spans="1:9" ht="12.75">
      <c r="A370" s="146">
        <f t="shared" si="17"/>
        <v>296</v>
      </c>
      <c r="B370" s="139"/>
      <c r="C370" s="6" t="s">
        <v>59</v>
      </c>
      <c r="D370" s="10"/>
      <c r="E370" s="191">
        <f>108000+8330</f>
        <v>116330</v>
      </c>
      <c r="F370" s="23">
        <v>116330</v>
      </c>
      <c r="G370" s="192">
        <v>108000</v>
      </c>
      <c r="H370" s="95">
        <f>G370/F370</f>
        <v>0.9283933637066965</v>
      </c>
      <c r="I370" s="95">
        <f>G370/G$445</f>
        <v>0.0021387564402077976</v>
      </c>
    </row>
    <row r="371" spans="1:9" ht="12.75">
      <c r="A371" s="146">
        <f t="shared" si="17"/>
        <v>297</v>
      </c>
      <c r="B371" s="27">
        <v>85228</v>
      </c>
      <c r="C371" s="7" t="s">
        <v>22</v>
      </c>
      <c r="D371" s="10"/>
      <c r="E371" s="72"/>
      <c r="F371" s="72"/>
      <c r="G371" s="72"/>
      <c r="H371" s="95"/>
      <c r="I371" s="95"/>
    </row>
    <row r="372" spans="1:9" ht="12.75">
      <c r="A372" s="146">
        <f t="shared" si="17"/>
        <v>298</v>
      </c>
      <c r="B372" s="27"/>
      <c r="C372" s="7" t="s">
        <v>23</v>
      </c>
      <c r="D372" s="10"/>
      <c r="E372" s="28">
        <f>SUM(E373:E380)</f>
        <v>51000</v>
      </c>
      <c r="F372" s="28">
        <f>SUM(F373:F380)</f>
        <v>51020</v>
      </c>
      <c r="G372" s="28">
        <f>SUM(G373:G380)</f>
        <v>58000</v>
      </c>
      <c r="H372" s="95">
        <f>G372/F372</f>
        <v>1.1368090944727558</v>
      </c>
      <c r="I372" s="95">
        <f>G372/G$445</f>
        <v>0.0011485914215930767</v>
      </c>
    </row>
    <row r="373" spans="1:9" ht="12.75">
      <c r="A373" s="146">
        <f t="shared" si="17"/>
        <v>299</v>
      </c>
      <c r="B373" s="89" t="s">
        <v>96</v>
      </c>
      <c r="C373" s="6" t="s">
        <v>5</v>
      </c>
      <c r="D373" s="10"/>
      <c r="E373" s="72">
        <v>12000</v>
      </c>
      <c r="F373" s="72">
        <v>12000</v>
      </c>
      <c r="G373" s="72">
        <v>14000</v>
      </c>
      <c r="H373" s="95">
        <f>G373/F373</f>
        <v>1.1666666666666667</v>
      </c>
      <c r="I373" s="95">
        <f>G373/G$445</f>
        <v>0.00027724620521212196</v>
      </c>
    </row>
    <row r="374" spans="1:9" ht="12.75">
      <c r="A374" s="146">
        <f t="shared" si="17"/>
        <v>300</v>
      </c>
      <c r="B374" s="89">
        <v>2010</v>
      </c>
      <c r="C374" s="6" t="s">
        <v>56</v>
      </c>
      <c r="D374" s="10"/>
      <c r="E374" s="72"/>
      <c r="F374" s="72"/>
      <c r="G374" s="72"/>
      <c r="H374" s="95"/>
      <c r="I374" s="95"/>
    </row>
    <row r="375" spans="1:9" ht="12.75">
      <c r="A375" s="146">
        <f t="shared" si="17"/>
        <v>301</v>
      </c>
      <c r="B375" s="89"/>
      <c r="C375" s="6" t="s">
        <v>151</v>
      </c>
      <c r="D375" s="10"/>
      <c r="E375" s="72"/>
      <c r="F375" s="72"/>
      <c r="G375" s="72"/>
      <c r="H375" s="95"/>
      <c r="I375" s="95"/>
    </row>
    <row r="376" spans="1:9" ht="12.75">
      <c r="A376" s="146">
        <f t="shared" si="17"/>
        <v>302</v>
      </c>
      <c r="B376" s="89"/>
      <c r="C376" s="6" t="s">
        <v>60</v>
      </c>
      <c r="D376" s="10"/>
      <c r="E376" s="72"/>
      <c r="F376" s="72"/>
      <c r="G376" s="72"/>
      <c r="H376" s="95"/>
      <c r="I376" s="95"/>
    </row>
    <row r="377" spans="1:10" ht="12.75">
      <c r="A377" s="146">
        <f t="shared" si="17"/>
        <v>303</v>
      </c>
      <c r="B377" s="89"/>
      <c r="C377" s="6" t="s">
        <v>57</v>
      </c>
      <c r="D377" s="10"/>
      <c r="E377" s="72">
        <v>39000</v>
      </c>
      <c r="F377" s="72">
        <v>39000</v>
      </c>
      <c r="G377" s="192">
        <v>44000</v>
      </c>
      <c r="H377" s="95">
        <f>G377/F377</f>
        <v>1.1282051282051282</v>
      </c>
      <c r="I377" s="95">
        <f>G377/G$445</f>
        <v>0.0008713452163809546</v>
      </c>
      <c r="J377" s="35"/>
    </row>
    <row r="378" spans="1:71" s="14" customFormat="1" ht="12.75">
      <c r="A378" s="146">
        <f t="shared" si="17"/>
        <v>304</v>
      </c>
      <c r="B378" s="178">
        <v>2360</v>
      </c>
      <c r="C378" s="200" t="s">
        <v>125</v>
      </c>
      <c r="D378" s="180"/>
      <c r="E378" s="191"/>
      <c r="F378" s="192"/>
      <c r="G378" s="192"/>
      <c r="H378" s="177"/>
      <c r="I378" s="177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</row>
    <row r="379" spans="1:71" s="14" customFormat="1" ht="12.75">
      <c r="A379" s="146">
        <f t="shared" si="17"/>
        <v>305</v>
      </c>
      <c r="B379" s="178"/>
      <c r="C379" s="200" t="s">
        <v>126</v>
      </c>
      <c r="D379" s="180"/>
      <c r="E379" s="191"/>
      <c r="F379" s="192"/>
      <c r="G379" s="192"/>
      <c r="H379" s="177"/>
      <c r="I379" s="177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</row>
    <row r="380" spans="1:71" s="14" customFormat="1" ht="12.75">
      <c r="A380" s="146">
        <f t="shared" si="17"/>
        <v>306</v>
      </c>
      <c r="B380" s="178"/>
      <c r="C380" s="200" t="s">
        <v>161</v>
      </c>
      <c r="D380" s="180"/>
      <c r="E380" s="191">
        <v>0</v>
      </c>
      <c r="F380" s="192">
        <v>20</v>
      </c>
      <c r="G380" s="192">
        <v>0</v>
      </c>
      <c r="H380" s="177">
        <f>G380/F380</f>
        <v>0</v>
      </c>
      <c r="I380" s="177">
        <f>G380/G$445</f>
        <v>0</v>
      </c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</row>
    <row r="381" spans="1:9" ht="12.75">
      <c r="A381" s="146">
        <f t="shared" si="17"/>
        <v>307</v>
      </c>
      <c r="B381" s="27">
        <v>85295</v>
      </c>
      <c r="C381" s="7" t="s">
        <v>3</v>
      </c>
      <c r="D381" s="10"/>
      <c r="E381" s="28">
        <f>SUM(E382:E385)</f>
        <v>100000</v>
      </c>
      <c r="F381" s="28">
        <f>SUM(F382:F385)</f>
        <v>102136.8</v>
      </c>
      <c r="G381" s="28">
        <f>SUM(G382:G385)</f>
        <v>0</v>
      </c>
      <c r="H381" s="95">
        <f>G381/F381</f>
        <v>0</v>
      </c>
      <c r="I381" s="95">
        <f>G381/G$445</f>
        <v>0</v>
      </c>
    </row>
    <row r="382" spans="1:71" s="14" customFormat="1" ht="12.75">
      <c r="A382" s="146">
        <f t="shared" si="17"/>
        <v>308</v>
      </c>
      <c r="B382" s="178" t="s">
        <v>89</v>
      </c>
      <c r="C382" s="179" t="s">
        <v>38</v>
      </c>
      <c r="D382" s="180"/>
      <c r="E382" s="191">
        <v>0</v>
      </c>
      <c r="F382" s="192">
        <v>2136.8</v>
      </c>
      <c r="G382" s="192">
        <v>0</v>
      </c>
      <c r="H382" s="177">
        <f>G382/F382</f>
        <v>0</v>
      </c>
      <c r="I382" s="177">
        <f>G382/G$445</f>
        <v>0</v>
      </c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</row>
    <row r="383" spans="1:9" ht="12.75">
      <c r="A383" s="146">
        <f t="shared" si="17"/>
        <v>309</v>
      </c>
      <c r="B383" s="89">
        <v>2030</v>
      </c>
      <c r="C383" s="6" t="s">
        <v>56</v>
      </c>
      <c r="D383" s="10"/>
      <c r="E383" s="72"/>
      <c r="F383" s="72"/>
      <c r="G383" s="72"/>
      <c r="H383" s="95"/>
      <c r="I383" s="95"/>
    </row>
    <row r="384" spans="1:9" ht="12.75">
      <c r="A384" s="146">
        <f t="shared" si="17"/>
        <v>310</v>
      </c>
      <c r="B384" s="89"/>
      <c r="C384" s="6" t="s">
        <v>113</v>
      </c>
      <c r="D384" s="10"/>
      <c r="E384" s="72"/>
      <c r="F384" s="72"/>
      <c r="G384" s="72"/>
      <c r="H384" s="95"/>
      <c r="I384" s="95"/>
    </row>
    <row r="385" spans="1:10" ht="12.75">
      <c r="A385" s="146">
        <f t="shared" si="17"/>
        <v>311</v>
      </c>
      <c r="B385" s="89"/>
      <c r="C385" s="6" t="s">
        <v>130</v>
      </c>
      <c r="D385" s="10"/>
      <c r="E385" s="72">
        <v>100000</v>
      </c>
      <c r="F385" s="72">
        <v>100000</v>
      </c>
      <c r="G385" s="192">
        <v>0</v>
      </c>
      <c r="H385" s="95">
        <f>G385/F385</f>
        <v>0</v>
      </c>
      <c r="I385" s="95">
        <f>G385/G$445</f>
        <v>0</v>
      </c>
      <c r="J385" s="35"/>
    </row>
    <row r="386" spans="1:71" s="71" customFormat="1" ht="12.75">
      <c r="A386" s="146">
        <f t="shared" si="17"/>
        <v>312</v>
      </c>
      <c r="B386" s="136">
        <v>853</v>
      </c>
      <c r="C386" s="5" t="s">
        <v>162</v>
      </c>
      <c r="D386" s="42"/>
      <c r="E386" s="105"/>
      <c r="F386" s="105"/>
      <c r="G386" s="105"/>
      <c r="H386" s="95"/>
      <c r="I386" s="95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</row>
    <row r="387" spans="1:71" s="71" customFormat="1" ht="12.75">
      <c r="A387" s="146">
        <f t="shared" si="17"/>
        <v>313</v>
      </c>
      <c r="B387" s="136"/>
      <c r="C387" s="5" t="s">
        <v>163</v>
      </c>
      <c r="D387" s="42"/>
      <c r="E387" s="29">
        <f>E388</f>
        <v>83847.6</v>
      </c>
      <c r="F387" s="29">
        <f>F388</f>
        <v>83847.6</v>
      </c>
      <c r="G387" s="29">
        <f>G388</f>
        <v>0</v>
      </c>
      <c r="H387" s="95">
        <f>G387/F387</f>
        <v>0</v>
      </c>
      <c r="I387" s="95">
        <f>G387/G$445</f>
        <v>0</v>
      </c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</row>
    <row r="388" spans="1:71" s="1" customFormat="1" ht="12.75">
      <c r="A388" s="146">
        <f t="shared" si="17"/>
        <v>314</v>
      </c>
      <c r="B388" s="91">
        <v>85395</v>
      </c>
      <c r="C388" s="7" t="s">
        <v>3</v>
      </c>
      <c r="D388" s="8"/>
      <c r="E388" s="28">
        <f>SUM(E391:E394)</f>
        <v>83847.6</v>
      </c>
      <c r="F388" s="28">
        <f>SUM(F391:F394)</f>
        <v>83847.6</v>
      </c>
      <c r="G388" s="28">
        <f>SUM(G391:G394)</f>
        <v>0</v>
      </c>
      <c r="H388" s="95">
        <f>G388/F388</f>
        <v>0</v>
      </c>
      <c r="I388" s="95">
        <f>G388/G$445</f>
        <v>0</v>
      </c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</row>
    <row r="389" spans="1:9" ht="12.75">
      <c r="A389" s="146">
        <f t="shared" si="17"/>
        <v>315</v>
      </c>
      <c r="B389" s="89">
        <v>2008</v>
      </c>
      <c r="C389" s="6" t="s">
        <v>177</v>
      </c>
      <c r="D389" s="10"/>
      <c r="E389" s="72"/>
      <c r="F389" s="72"/>
      <c r="G389" s="72"/>
      <c r="H389" s="128"/>
      <c r="I389" s="95"/>
    </row>
    <row r="390" spans="1:9" ht="12.75">
      <c r="A390" s="146">
        <f t="shared" si="17"/>
        <v>316</v>
      </c>
      <c r="B390" s="89"/>
      <c r="C390" s="6" t="s">
        <v>178</v>
      </c>
      <c r="D390" s="10"/>
      <c r="E390" s="72"/>
      <c r="F390" s="72"/>
      <c r="G390" s="72"/>
      <c r="H390" s="95"/>
      <c r="I390" s="95"/>
    </row>
    <row r="391" spans="1:9" ht="12.75">
      <c r="A391" s="146">
        <f t="shared" si="17"/>
        <v>317</v>
      </c>
      <c r="B391" s="89"/>
      <c r="C391" s="6" t="s">
        <v>203</v>
      </c>
      <c r="D391" s="10"/>
      <c r="E391" s="72">
        <v>79185.67</v>
      </c>
      <c r="F391" s="72">
        <v>79185.67</v>
      </c>
      <c r="G391" s="72">
        <v>0</v>
      </c>
      <c r="H391" s="95">
        <f>G391/F391</f>
        <v>0</v>
      </c>
      <c r="I391" s="95">
        <f>G391/G$445</f>
        <v>0</v>
      </c>
    </row>
    <row r="392" spans="1:9" ht="12.75">
      <c r="A392" s="146">
        <f t="shared" si="17"/>
        <v>318</v>
      </c>
      <c r="B392" s="89">
        <v>2009</v>
      </c>
      <c r="C392" s="6" t="s">
        <v>177</v>
      </c>
      <c r="D392" s="10"/>
      <c r="E392" s="72"/>
      <c r="F392" s="72"/>
      <c r="G392" s="72"/>
      <c r="H392" s="128"/>
      <c r="I392" s="95"/>
    </row>
    <row r="393" spans="1:9" ht="12.75">
      <c r="A393" s="146">
        <f t="shared" si="17"/>
        <v>319</v>
      </c>
      <c r="B393" s="89"/>
      <c r="C393" s="6" t="s">
        <v>178</v>
      </c>
      <c r="D393" s="10"/>
      <c r="E393" s="72"/>
      <c r="F393" s="72"/>
      <c r="G393" s="72"/>
      <c r="H393" s="128"/>
      <c r="I393" s="95"/>
    </row>
    <row r="394" spans="1:9" ht="12.75">
      <c r="A394" s="146">
        <f t="shared" si="17"/>
        <v>320</v>
      </c>
      <c r="B394" s="89"/>
      <c r="C394" s="6" t="s">
        <v>204</v>
      </c>
      <c r="D394" s="10"/>
      <c r="E394" s="72">
        <v>4661.93</v>
      </c>
      <c r="F394" s="72">
        <v>4661.93</v>
      </c>
      <c r="G394" s="72">
        <v>0</v>
      </c>
      <c r="H394" s="95">
        <f>G394/F394</f>
        <v>0</v>
      </c>
      <c r="I394" s="95">
        <f>G394/G$445</f>
        <v>0</v>
      </c>
    </row>
    <row r="395" spans="1:71" s="11" customFormat="1" ht="15">
      <c r="A395" s="146">
        <f t="shared" si="17"/>
        <v>321</v>
      </c>
      <c r="B395" s="133">
        <v>854</v>
      </c>
      <c r="C395" s="5" t="s">
        <v>19</v>
      </c>
      <c r="D395" s="42"/>
      <c r="E395" s="29"/>
      <c r="F395" s="29"/>
      <c r="G395" s="29"/>
      <c r="H395" s="128"/>
      <c r="I395" s="95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</row>
    <row r="396" spans="1:71" s="11" customFormat="1" ht="15">
      <c r="A396" s="146">
        <f t="shared" si="17"/>
        <v>322</v>
      </c>
      <c r="B396" s="112"/>
      <c r="C396" s="5" t="s">
        <v>20</v>
      </c>
      <c r="D396" s="42" t="e">
        <f>#REF!+D402+#REF!+#REF!</f>
        <v>#REF!</v>
      </c>
      <c r="E396" s="29">
        <f>+E398+E402+E414</f>
        <v>127766.6</v>
      </c>
      <c r="F396" s="29">
        <f>+F398+F402+F414</f>
        <v>127332.53</v>
      </c>
      <c r="G396" s="29">
        <f>+G398+G402+G414</f>
        <v>113340</v>
      </c>
      <c r="H396" s="95">
        <f>G396/F396</f>
        <v>0.890110327659397</v>
      </c>
      <c r="I396" s="95">
        <f>G396/G$445</f>
        <v>0.00224450606419585</v>
      </c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</row>
    <row r="397" spans="1:71" s="202" customFormat="1" ht="14.25">
      <c r="A397" s="146">
        <f t="shared" si="17"/>
        <v>323</v>
      </c>
      <c r="B397" s="216">
        <v>85404</v>
      </c>
      <c r="C397" s="197" t="s">
        <v>299</v>
      </c>
      <c r="D397" s="198"/>
      <c r="E397" s="189"/>
      <c r="F397" s="189"/>
      <c r="G397" s="189"/>
      <c r="H397" s="217"/>
      <c r="I397" s="218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201"/>
      <c r="AE397" s="201"/>
      <c r="AF397" s="201"/>
      <c r="AG397" s="201"/>
      <c r="AH397" s="201"/>
      <c r="AI397" s="201"/>
      <c r="AJ397" s="201"/>
      <c r="AK397" s="201"/>
      <c r="AL397" s="201"/>
      <c r="AM397" s="201"/>
      <c r="AN397" s="201"/>
      <c r="AO397" s="201"/>
      <c r="AP397" s="201"/>
      <c r="AQ397" s="201"/>
      <c r="AR397" s="201"/>
      <c r="AS397" s="201"/>
      <c r="AT397" s="201"/>
      <c r="AU397" s="201"/>
      <c r="AV397" s="201"/>
      <c r="AW397" s="201"/>
      <c r="AX397" s="201"/>
      <c r="AY397" s="201"/>
      <c r="AZ397" s="201"/>
      <c r="BA397" s="201"/>
      <c r="BB397" s="201"/>
      <c r="BC397" s="201"/>
      <c r="BD397" s="201"/>
      <c r="BE397" s="201"/>
      <c r="BF397" s="201"/>
      <c r="BG397" s="201"/>
      <c r="BH397" s="201"/>
      <c r="BI397" s="201"/>
      <c r="BJ397" s="201"/>
      <c r="BK397" s="201"/>
      <c r="BL397" s="201"/>
      <c r="BM397" s="201"/>
      <c r="BN397" s="201"/>
      <c r="BO397" s="201"/>
      <c r="BP397" s="201"/>
      <c r="BQ397" s="201"/>
      <c r="BR397" s="201"/>
      <c r="BS397" s="201"/>
    </row>
    <row r="398" spans="1:71" s="202" customFormat="1" ht="14.25">
      <c r="A398" s="146">
        <f t="shared" si="17"/>
        <v>324</v>
      </c>
      <c r="B398" s="216"/>
      <c r="C398" s="197" t="s">
        <v>300</v>
      </c>
      <c r="D398" s="198"/>
      <c r="E398" s="189">
        <f>E399</f>
        <v>0</v>
      </c>
      <c r="F398" s="189">
        <f>F399</f>
        <v>0</v>
      </c>
      <c r="G398" s="189">
        <f>G399</f>
        <v>47340</v>
      </c>
      <c r="H398" s="95"/>
      <c r="I398" s="95">
        <f>G398/G$445</f>
        <v>0.0009374882396244181</v>
      </c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201"/>
      <c r="AE398" s="201"/>
      <c r="AF398" s="201"/>
      <c r="AG398" s="201"/>
      <c r="AH398" s="201"/>
      <c r="AI398" s="201"/>
      <c r="AJ398" s="201"/>
      <c r="AK398" s="201"/>
      <c r="AL398" s="201"/>
      <c r="AM398" s="201"/>
      <c r="AN398" s="201"/>
      <c r="AO398" s="201"/>
      <c r="AP398" s="201"/>
      <c r="AQ398" s="201"/>
      <c r="AR398" s="201"/>
      <c r="AS398" s="201"/>
      <c r="AT398" s="201"/>
      <c r="AU398" s="201"/>
      <c r="AV398" s="201"/>
      <c r="AW398" s="201"/>
      <c r="AX398" s="201"/>
      <c r="AY398" s="201"/>
      <c r="AZ398" s="201"/>
      <c r="BA398" s="201"/>
      <c r="BB398" s="201"/>
      <c r="BC398" s="201"/>
      <c r="BD398" s="201"/>
      <c r="BE398" s="201"/>
      <c r="BF398" s="201"/>
      <c r="BG398" s="201"/>
      <c r="BH398" s="201"/>
      <c r="BI398" s="201"/>
      <c r="BJ398" s="201"/>
      <c r="BK398" s="201"/>
      <c r="BL398" s="201"/>
      <c r="BM398" s="201"/>
      <c r="BN398" s="201"/>
      <c r="BO398" s="201"/>
      <c r="BP398" s="201"/>
      <c r="BQ398" s="201"/>
      <c r="BR398" s="201"/>
      <c r="BS398" s="201"/>
    </row>
    <row r="399" spans="1:71" s="204" customFormat="1" ht="14.25">
      <c r="A399" s="146">
        <f t="shared" si="17"/>
        <v>325</v>
      </c>
      <c r="B399" s="219" t="s">
        <v>96</v>
      </c>
      <c r="C399" s="123" t="s">
        <v>301</v>
      </c>
      <c r="D399" s="220"/>
      <c r="E399" s="192">
        <v>0</v>
      </c>
      <c r="F399" s="192">
        <v>0</v>
      </c>
      <c r="G399" s="192">
        <v>47340</v>
      </c>
      <c r="H399" s="177"/>
      <c r="I399" s="177">
        <f>G399/G$445</f>
        <v>0.0009374882396244181</v>
      </c>
      <c r="J399" s="203"/>
      <c r="K399" s="203"/>
      <c r="L399" s="203"/>
      <c r="M399" s="203"/>
      <c r="N399" s="203"/>
      <c r="O399" s="203"/>
      <c r="P399" s="203"/>
      <c r="Q399" s="203"/>
      <c r="R399" s="203"/>
      <c r="S399" s="203"/>
      <c r="T399" s="203"/>
      <c r="U399" s="203"/>
      <c r="V399" s="203"/>
      <c r="W399" s="203"/>
      <c r="X399" s="203"/>
      <c r="Y399" s="203"/>
      <c r="Z399" s="203"/>
      <c r="AA399" s="203"/>
      <c r="AB399" s="203"/>
      <c r="AC399" s="203"/>
      <c r="AD399" s="203"/>
      <c r="AE399" s="203"/>
      <c r="AF399" s="203"/>
      <c r="AG399" s="203"/>
      <c r="AH399" s="203"/>
      <c r="AI399" s="203"/>
      <c r="AJ399" s="203"/>
      <c r="AK399" s="203"/>
      <c r="AL399" s="203"/>
      <c r="AM399" s="203"/>
      <c r="AN399" s="203"/>
      <c r="AO399" s="203"/>
      <c r="AP399" s="203"/>
      <c r="AQ399" s="203"/>
      <c r="AR399" s="203"/>
      <c r="AS399" s="203"/>
      <c r="AT399" s="203"/>
      <c r="AU399" s="203"/>
      <c r="AV399" s="203"/>
      <c r="AW399" s="203"/>
      <c r="AX399" s="203"/>
      <c r="AY399" s="203"/>
      <c r="AZ399" s="203"/>
      <c r="BA399" s="203"/>
      <c r="BB399" s="203"/>
      <c r="BC399" s="203"/>
      <c r="BD399" s="203"/>
      <c r="BE399" s="203"/>
      <c r="BF399" s="203"/>
      <c r="BG399" s="203"/>
      <c r="BH399" s="203"/>
      <c r="BI399" s="203"/>
      <c r="BJ399" s="203"/>
      <c r="BK399" s="203"/>
      <c r="BL399" s="203"/>
      <c r="BM399" s="203"/>
      <c r="BN399" s="203"/>
      <c r="BO399" s="203"/>
      <c r="BP399" s="203"/>
      <c r="BQ399" s="203"/>
      <c r="BR399" s="203"/>
      <c r="BS399" s="203"/>
    </row>
    <row r="400" spans="1:71" s="1" customFormat="1" ht="12.75">
      <c r="A400" s="146">
        <f t="shared" si="17"/>
        <v>326</v>
      </c>
      <c r="B400" s="134">
        <v>85412</v>
      </c>
      <c r="C400" s="7" t="s">
        <v>21</v>
      </c>
      <c r="D400" s="8"/>
      <c r="E400" s="28"/>
      <c r="F400" s="28"/>
      <c r="G400" s="28"/>
      <c r="H400" s="128"/>
      <c r="I400" s="95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</row>
    <row r="401" spans="1:71" s="1" customFormat="1" ht="12.75">
      <c r="A401" s="146">
        <f t="shared" si="17"/>
        <v>327</v>
      </c>
      <c r="B401" s="134"/>
      <c r="C401" s="7" t="s">
        <v>80</v>
      </c>
      <c r="D401" s="8"/>
      <c r="E401" s="28"/>
      <c r="F401" s="28"/>
      <c r="G401" s="28"/>
      <c r="H401" s="128"/>
      <c r="I401" s="95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</row>
    <row r="402" spans="1:71" s="1" customFormat="1" ht="12.75">
      <c r="A402" s="146">
        <f t="shared" si="17"/>
        <v>328</v>
      </c>
      <c r="B402" s="134"/>
      <c r="C402" s="7" t="s">
        <v>88</v>
      </c>
      <c r="D402" s="8" t="e">
        <f>D410</f>
        <v>#REF!</v>
      </c>
      <c r="E402" s="28">
        <f>+E406+E410</f>
        <v>97532.6</v>
      </c>
      <c r="F402" s="28">
        <f>+F406+F410</f>
        <v>97098.53</v>
      </c>
      <c r="G402" s="28">
        <f>+G406+G410</f>
        <v>66000</v>
      </c>
      <c r="H402" s="95">
        <f>G402/F402</f>
        <v>0.6797219278190927</v>
      </c>
      <c r="I402" s="95">
        <f>G402/G$445</f>
        <v>0.001307017824571432</v>
      </c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</row>
    <row r="403" spans="1:71" s="14" customFormat="1" ht="12.75">
      <c r="A403" s="146">
        <f t="shared" si="17"/>
        <v>329</v>
      </c>
      <c r="B403" s="89" t="s">
        <v>93</v>
      </c>
      <c r="C403" s="6" t="s">
        <v>41</v>
      </c>
      <c r="D403" s="10"/>
      <c r="E403" s="72"/>
      <c r="F403" s="72"/>
      <c r="G403" s="72"/>
      <c r="H403" s="128"/>
      <c r="I403" s="95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</row>
    <row r="404" spans="1:71" s="14" customFormat="1" ht="12.75">
      <c r="A404" s="146">
        <f t="shared" si="17"/>
        <v>330</v>
      </c>
      <c r="B404" s="51"/>
      <c r="C404" s="82" t="s">
        <v>81</v>
      </c>
      <c r="D404" s="10"/>
      <c r="E404" s="72"/>
      <c r="F404" s="72"/>
      <c r="G404" s="72"/>
      <c r="H404" s="128"/>
      <c r="I404" s="95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</row>
    <row r="405" spans="1:71" s="14" customFormat="1" ht="12.75">
      <c r="A405" s="146">
        <f t="shared" si="17"/>
        <v>331</v>
      </c>
      <c r="B405" s="51"/>
      <c r="C405" s="6" t="s">
        <v>82</v>
      </c>
      <c r="D405" s="10"/>
      <c r="E405" s="72"/>
      <c r="F405" s="72"/>
      <c r="G405" s="72"/>
      <c r="H405" s="128"/>
      <c r="I405" s="95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</row>
    <row r="406" spans="1:71" s="14" customFormat="1" ht="12.75">
      <c r="A406" s="146">
        <f t="shared" si="17"/>
        <v>332</v>
      </c>
      <c r="B406" s="51"/>
      <c r="C406" s="6" t="s">
        <v>83</v>
      </c>
      <c r="D406" s="10"/>
      <c r="E406" s="72">
        <f>SUM(E408:E409)</f>
        <v>55000</v>
      </c>
      <c r="F406" s="72">
        <f>SUM(F408:F409)</f>
        <v>54999.98</v>
      </c>
      <c r="G406" s="72">
        <f>SUM(G408:G409)</f>
        <v>55000</v>
      </c>
      <c r="H406" s="95">
        <f>G406/F406</f>
        <v>1.0000003636364958</v>
      </c>
      <c r="I406" s="95">
        <f>G406/G$445</f>
        <v>0.0010891815204761934</v>
      </c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</row>
    <row r="407" spans="1:71" s="14" customFormat="1" ht="12.75">
      <c r="A407" s="146">
        <f t="shared" si="17"/>
        <v>333</v>
      </c>
      <c r="B407" s="51"/>
      <c r="C407" s="6" t="s">
        <v>180</v>
      </c>
      <c r="D407" s="10"/>
      <c r="E407" s="72"/>
      <c r="F407" s="72"/>
      <c r="G407" s="72"/>
      <c r="H407" s="128"/>
      <c r="I407" s="95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</row>
    <row r="408" spans="1:71" s="14" customFormat="1" ht="12.75">
      <c r="A408" s="146">
        <f t="shared" si="17"/>
        <v>334</v>
      </c>
      <c r="B408" s="51"/>
      <c r="C408" s="6" t="s">
        <v>194</v>
      </c>
      <c r="D408" s="10"/>
      <c r="E408" s="72">
        <v>0</v>
      </c>
      <c r="F408" s="72">
        <v>0</v>
      </c>
      <c r="G408" s="72">
        <v>0</v>
      </c>
      <c r="H408" s="95"/>
      <c r="I408" s="95">
        <f>G408/G$445</f>
        <v>0</v>
      </c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</row>
    <row r="409" spans="1:71" s="14" customFormat="1" ht="12.75">
      <c r="A409" s="146">
        <f aca="true" t="shared" si="18" ref="A409:A425">A408+1</f>
        <v>335</v>
      </c>
      <c r="B409" s="51"/>
      <c r="C409" s="6" t="s">
        <v>199</v>
      </c>
      <c r="D409" s="10"/>
      <c r="E409" s="72">
        <v>55000</v>
      </c>
      <c r="F409" s="72">
        <v>54999.98</v>
      </c>
      <c r="G409" s="72">
        <v>55000</v>
      </c>
      <c r="H409" s="95">
        <f>G409/F409</f>
        <v>1.0000003636364958</v>
      </c>
      <c r="I409" s="95">
        <f>G409/G$445</f>
        <v>0.0010891815204761934</v>
      </c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</row>
    <row r="410" spans="1:9" ht="12.75">
      <c r="A410" s="146">
        <f t="shared" si="18"/>
        <v>336</v>
      </c>
      <c r="B410" s="89" t="s">
        <v>96</v>
      </c>
      <c r="C410" s="6" t="s">
        <v>5</v>
      </c>
      <c r="D410" s="10" t="e">
        <f>SUM(#REF!)</f>
        <v>#REF!</v>
      </c>
      <c r="E410" s="72">
        <f>SUM(E412:E413)</f>
        <v>42532.6</v>
      </c>
      <c r="F410" s="72">
        <f>SUM(F412:F413)</f>
        <v>42098.55</v>
      </c>
      <c r="G410" s="72">
        <f>SUM(G412:G413)</f>
        <v>11000</v>
      </c>
      <c r="H410" s="95">
        <f>G410/F410</f>
        <v>0.26129165968899165</v>
      </c>
      <c r="I410" s="95">
        <f>G410/G$445</f>
        <v>0.00021783630409523866</v>
      </c>
    </row>
    <row r="411" spans="1:9" ht="12.75">
      <c r="A411" s="146">
        <f t="shared" si="18"/>
        <v>337</v>
      </c>
      <c r="B411" s="89"/>
      <c r="C411" s="6" t="s">
        <v>180</v>
      </c>
      <c r="D411" s="10"/>
      <c r="E411" s="72"/>
      <c r="F411" s="72"/>
      <c r="G411" s="72"/>
      <c r="H411" s="128"/>
      <c r="I411" s="95"/>
    </row>
    <row r="412" spans="1:9" ht="12.75">
      <c r="A412" s="146">
        <f t="shared" si="18"/>
        <v>338</v>
      </c>
      <c r="B412" s="89"/>
      <c r="C412" s="6" t="s">
        <v>199</v>
      </c>
      <c r="D412" s="10"/>
      <c r="E412" s="72">
        <v>10732.6</v>
      </c>
      <c r="F412" s="72">
        <v>10732.6</v>
      </c>
      <c r="G412" s="72">
        <v>11000</v>
      </c>
      <c r="H412" s="95">
        <f>G412/F412</f>
        <v>1.024914745727969</v>
      </c>
      <c r="I412" s="95">
        <f>G412/G$445</f>
        <v>0.00021783630409523866</v>
      </c>
    </row>
    <row r="413" spans="1:9" ht="12.75">
      <c r="A413" s="146">
        <f t="shared" si="18"/>
        <v>339</v>
      </c>
      <c r="B413" s="89"/>
      <c r="C413" s="6" t="s">
        <v>195</v>
      </c>
      <c r="D413" s="10"/>
      <c r="E413" s="72">
        <v>31800</v>
      </c>
      <c r="F413" s="72">
        <v>31365.95</v>
      </c>
      <c r="G413" s="72">
        <v>0</v>
      </c>
      <c r="H413" s="95">
        <f>G413/F413</f>
        <v>0</v>
      </c>
      <c r="I413" s="95">
        <f>G413/G$445</f>
        <v>0</v>
      </c>
    </row>
    <row r="414" spans="1:71" s="1" customFormat="1" ht="12.75">
      <c r="A414" s="146">
        <f t="shared" si="18"/>
        <v>340</v>
      </c>
      <c r="B414" s="91">
        <v>85415</v>
      </c>
      <c r="C414" s="7" t="s">
        <v>164</v>
      </c>
      <c r="D414" s="8"/>
      <c r="E414" s="28">
        <f>E416</f>
        <v>30234</v>
      </c>
      <c r="F414" s="28">
        <f>F416</f>
        <v>30234</v>
      </c>
      <c r="G414" s="28">
        <f>G416</f>
        <v>0</v>
      </c>
      <c r="H414" s="95">
        <f>G414/F414</f>
        <v>0</v>
      </c>
      <c r="I414" s="95">
        <f>G414/G$445</f>
        <v>0</v>
      </c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</row>
    <row r="415" spans="1:9" ht="12.75">
      <c r="A415" s="146">
        <f t="shared" si="18"/>
        <v>341</v>
      </c>
      <c r="B415" s="89">
        <v>2030</v>
      </c>
      <c r="C415" s="6" t="s">
        <v>56</v>
      </c>
      <c r="D415" s="10"/>
      <c r="E415" s="72"/>
      <c r="F415" s="72"/>
      <c r="G415" s="72"/>
      <c r="H415" s="128"/>
      <c r="I415" s="95"/>
    </row>
    <row r="416" spans="1:9" ht="12.75">
      <c r="A416" s="146">
        <f t="shared" si="18"/>
        <v>342</v>
      </c>
      <c r="B416" s="89"/>
      <c r="C416" s="6" t="s">
        <v>113</v>
      </c>
      <c r="D416" s="10"/>
      <c r="E416" s="72">
        <f>SUM(E418:E419)</f>
        <v>30234</v>
      </c>
      <c r="F416" s="72">
        <f>SUM(F418:F419)</f>
        <v>30234</v>
      </c>
      <c r="G416" s="72">
        <f>SUM(G418:G419)</f>
        <v>0</v>
      </c>
      <c r="H416" s="95">
        <f>G416/F416</f>
        <v>0</v>
      </c>
      <c r="I416" s="95">
        <f>G416/G$445</f>
        <v>0</v>
      </c>
    </row>
    <row r="417" spans="1:9" ht="12.75">
      <c r="A417" s="146">
        <f t="shared" si="18"/>
        <v>343</v>
      </c>
      <c r="B417" s="89"/>
      <c r="C417" s="164" t="s">
        <v>180</v>
      </c>
      <c r="D417" s="10"/>
      <c r="E417" s="72"/>
      <c r="F417" s="72"/>
      <c r="G417" s="72"/>
      <c r="H417" s="128"/>
      <c r="I417" s="95"/>
    </row>
    <row r="418" spans="1:9" ht="12.75">
      <c r="A418" s="146">
        <f t="shared" si="18"/>
        <v>344</v>
      </c>
      <c r="B418" s="89"/>
      <c r="C418" s="164" t="s">
        <v>224</v>
      </c>
      <c r="D418" s="10"/>
      <c r="E418" s="72">
        <v>22929</v>
      </c>
      <c r="F418" s="72">
        <v>22929</v>
      </c>
      <c r="G418" s="72">
        <v>0</v>
      </c>
      <c r="H418" s="95">
        <f>G418/F418</f>
        <v>0</v>
      </c>
      <c r="I418" s="95">
        <f>G418/G$445</f>
        <v>0</v>
      </c>
    </row>
    <row r="419" spans="1:9" ht="12.75">
      <c r="A419" s="146">
        <f t="shared" si="18"/>
        <v>345</v>
      </c>
      <c r="B419" s="89"/>
      <c r="C419" s="164" t="s">
        <v>225</v>
      </c>
      <c r="D419" s="10"/>
      <c r="E419" s="72">
        <v>7305</v>
      </c>
      <c r="F419" s="72">
        <v>7305</v>
      </c>
      <c r="G419" s="72">
        <v>0</v>
      </c>
      <c r="H419" s="95">
        <f>G419/F419</f>
        <v>0</v>
      </c>
      <c r="I419" s="95">
        <f>G419/G$445</f>
        <v>0</v>
      </c>
    </row>
    <row r="420" spans="1:71" s="2" customFormat="1" ht="15">
      <c r="A420" s="146">
        <f t="shared" si="18"/>
        <v>346</v>
      </c>
      <c r="B420" s="133">
        <v>900</v>
      </c>
      <c r="C420" s="5" t="s">
        <v>0</v>
      </c>
      <c r="D420" s="42"/>
      <c r="E420" s="29"/>
      <c r="F420" s="29"/>
      <c r="G420" s="29"/>
      <c r="H420" s="128"/>
      <c r="I420" s="95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</row>
    <row r="421" spans="1:71" s="2" customFormat="1" ht="15">
      <c r="A421" s="146">
        <f t="shared" si="18"/>
        <v>347</v>
      </c>
      <c r="B421" s="133"/>
      <c r="C421" s="5" t="s">
        <v>17</v>
      </c>
      <c r="D421" s="42" t="e">
        <f>#REF!+#REF!+#REF!</f>
        <v>#REF!</v>
      </c>
      <c r="E421" s="29">
        <f>+E422+E425+E428+E431</f>
        <v>13696.8</v>
      </c>
      <c r="F421" s="29">
        <f>+F422+F425+F428+F431</f>
        <v>51243.399999999994</v>
      </c>
      <c r="G421" s="29">
        <f>+G422+G425+G428+G431</f>
        <v>13696.8</v>
      </c>
      <c r="H421" s="95">
        <f>G421/F421</f>
        <v>0.26728905576132733</v>
      </c>
      <c r="I421" s="95">
        <f>G421/G$445</f>
        <v>0.0002712418445392423</v>
      </c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</row>
    <row r="422" spans="1:71" s="2" customFormat="1" ht="15">
      <c r="A422" s="146">
        <f t="shared" si="18"/>
        <v>348</v>
      </c>
      <c r="B422" s="137">
        <v>90003</v>
      </c>
      <c r="C422" s="7" t="s">
        <v>226</v>
      </c>
      <c r="D422" s="42"/>
      <c r="E422" s="29">
        <f>E424</f>
        <v>12196.8</v>
      </c>
      <c r="F422" s="29">
        <f>F424</f>
        <v>12196.8</v>
      </c>
      <c r="G422" s="29">
        <f>G424</f>
        <v>12196.8</v>
      </c>
      <c r="H422" s="95">
        <f>G422/F422</f>
        <v>1</v>
      </c>
      <c r="I422" s="95">
        <f>G422/G$445</f>
        <v>0.00024153689398080061</v>
      </c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</row>
    <row r="423" spans="1:71" s="2" customFormat="1" ht="15">
      <c r="A423" s="146">
        <f t="shared" si="18"/>
        <v>349</v>
      </c>
      <c r="B423" s="167" t="s">
        <v>89</v>
      </c>
      <c r="C423" s="164" t="s">
        <v>38</v>
      </c>
      <c r="D423" s="168"/>
      <c r="E423" s="169"/>
      <c r="F423" s="169"/>
      <c r="G423" s="192"/>
      <c r="H423" s="129"/>
      <c r="I423" s="95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</row>
    <row r="424" spans="1:71" s="2" customFormat="1" ht="15">
      <c r="A424" s="146">
        <f t="shared" si="18"/>
        <v>350</v>
      </c>
      <c r="B424" s="133"/>
      <c r="C424" s="123" t="s">
        <v>241</v>
      </c>
      <c r="D424" s="42"/>
      <c r="E424" s="169">
        <v>12196.8</v>
      </c>
      <c r="F424" s="169">
        <v>12196.8</v>
      </c>
      <c r="G424" s="192">
        <v>12196.8</v>
      </c>
      <c r="H424" s="95">
        <f>G424/F424</f>
        <v>1</v>
      </c>
      <c r="I424" s="95">
        <f>G424/G$445</f>
        <v>0.00024153689398080061</v>
      </c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</row>
    <row r="425" spans="1:71" s="202" customFormat="1" ht="14.25">
      <c r="A425" s="146">
        <f t="shared" si="18"/>
        <v>351</v>
      </c>
      <c r="B425" s="205">
        <v>90017</v>
      </c>
      <c r="C425" s="186" t="s">
        <v>242</v>
      </c>
      <c r="D425" s="187"/>
      <c r="E425" s="188">
        <f>E426</f>
        <v>0</v>
      </c>
      <c r="F425" s="188">
        <f>F426</f>
        <v>36544.6</v>
      </c>
      <c r="G425" s="188">
        <f>G426</f>
        <v>0</v>
      </c>
      <c r="H425" s="95">
        <f>G425/F425</f>
        <v>0</v>
      </c>
      <c r="I425" s="95">
        <f>G425/G$445</f>
        <v>0</v>
      </c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201"/>
      <c r="AE425" s="201"/>
      <c r="AF425" s="201"/>
      <c r="AG425" s="201"/>
      <c r="AH425" s="201"/>
      <c r="AI425" s="201"/>
      <c r="AJ425" s="201"/>
      <c r="AK425" s="201"/>
      <c r="AL425" s="201"/>
      <c r="AM425" s="201"/>
      <c r="AN425" s="201"/>
      <c r="AO425" s="201"/>
      <c r="AP425" s="201"/>
      <c r="AQ425" s="201"/>
      <c r="AR425" s="201"/>
      <c r="AS425" s="201"/>
      <c r="AT425" s="201"/>
      <c r="AU425" s="201"/>
      <c r="AV425" s="201"/>
      <c r="AW425" s="201"/>
      <c r="AX425" s="201"/>
      <c r="AY425" s="201"/>
      <c r="AZ425" s="201"/>
      <c r="BA425" s="201"/>
      <c r="BB425" s="201"/>
      <c r="BC425" s="201"/>
      <c r="BD425" s="201"/>
      <c r="BE425" s="201"/>
      <c r="BF425" s="201"/>
      <c r="BG425" s="201"/>
      <c r="BH425" s="201"/>
      <c r="BI425" s="201"/>
      <c r="BJ425" s="201"/>
      <c r="BK425" s="201"/>
      <c r="BL425" s="201"/>
      <c r="BM425" s="201"/>
      <c r="BN425" s="201"/>
      <c r="BO425" s="201"/>
      <c r="BP425" s="201"/>
      <c r="BQ425" s="201"/>
      <c r="BR425" s="201"/>
      <c r="BS425" s="201"/>
    </row>
    <row r="426" spans="1:71" s="204" customFormat="1" ht="14.25">
      <c r="A426" s="146">
        <f aca="true" t="shared" si="19" ref="A426:A445">A425+1</f>
        <v>352</v>
      </c>
      <c r="B426" s="178" t="s">
        <v>89</v>
      </c>
      <c r="C426" s="123" t="s">
        <v>38</v>
      </c>
      <c r="D426" s="180"/>
      <c r="E426" s="191">
        <v>0</v>
      </c>
      <c r="F426" s="191">
        <v>36544.6</v>
      </c>
      <c r="G426" s="192">
        <v>0</v>
      </c>
      <c r="H426" s="95">
        <f>G426/F426</f>
        <v>0</v>
      </c>
      <c r="I426" s="95">
        <f>G426/G$445</f>
        <v>0</v>
      </c>
      <c r="J426" s="203"/>
      <c r="K426" s="203"/>
      <c r="L426" s="203"/>
      <c r="M426" s="203"/>
      <c r="N426" s="203"/>
      <c r="O426" s="203"/>
      <c r="P426" s="203"/>
      <c r="Q426" s="203"/>
      <c r="R426" s="203"/>
      <c r="S426" s="203"/>
      <c r="T426" s="203"/>
      <c r="U426" s="203"/>
      <c r="V426" s="203"/>
      <c r="W426" s="203"/>
      <c r="X426" s="203"/>
      <c r="Y426" s="203"/>
      <c r="Z426" s="203"/>
      <c r="AA426" s="203"/>
      <c r="AB426" s="203"/>
      <c r="AC426" s="203"/>
      <c r="AD426" s="203"/>
      <c r="AE426" s="203"/>
      <c r="AF426" s="203"/>
      <c r="AG426" s="203"/>
      <c r="AH426" s="203"/>
      <c r="AI426" s="203"/>
      <c r="AJ426" s="203"/>
      <c r="AK426" s="203"/>
      <c r="AL426" s="203"/>
      <c r="AM426" s="203"/>
      <c r="AN426" s="203"/>
      <c r="AO426" s="203"/>
      <c r="AP426" s="203"/>
      <c r="AQ426" s="203"/>
      <c r="AR426" s="203"/>
      <c r="AS426" s="203"/>
      <c r="AT426" s="203"/>
      <c r="AU426" s="203"/>
      <c r="AV426" s="203"/>
      <c r="AW426" s="203"/>
      <c r="AX426" s="203"/>
      <c r="AY426" s="203"/>
      <c r="AZ426" s="203"/>
      <c r="BA426" s="203"/>
      <c r="BB426" s="203"/>
      <c r="BC426" s="203"/>
      <c r="BD426" s="203"/>
      <c r="BE426" s="203"/>
      <c r="BF426" s="203"/>
      <c r="BG426" s="203"/>
      <c r="BH426" s="203"/>
      <c r="BI426" s="203"/>
      <c r="BJ426" s="203"/>
      <c r="BK426" s="203"/>
      <c r="BL426" s="203"/>
      <c r="BM426" s="203"/>
      <c r="BN426" s="203"/>
      <c r="BO426" s="203"/>
      <c r="BP426" s="203"/>
      <c r="BQ426" s="203"/>
      <c r="BR426" s="203"/>
      <c r="BS426" s="203"/>
    </row>
    <row r="427" spans="1:71" s="24" customFormat="1" ht="12.75">
      <c r="A427" s="146">
        <f>A426+1</f>
        <v>353</v>
      </c>
      <c r="B427" s="91">
        <v>90020</v>
      </c>
      <c r="C427" s="9" t="s">
        <v>144</v>
      </c>
      <c r="D427" s="8"/>
      <c r="E427" s="28"/>
      <c r="F427" s="28"/>
      <c r="G427" s="28"/>
      <c r="H427" s="128"/>
      <c r="I427" s="95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</row>
    <row r="428" spans="1:71" s="1" customFormat="1" ht="12.75">
      <c r="A428" s="146">
        <f t="shared" si="19"/>
        <v>354</v>
      </c>
      <c r="B428" s="91"/>
      <c r="C428" s="7" t="s">
        <v>145</v>
      </c>
      <c r="D428" s="8"/>
      <c r="E428" s="28">
        <f>E429</f>
        <v>1500</v>
      </c>
      <c r="F428" s="28">
        <f>F429</f>
        <v>1500</v>
      </c>
      <c r="G428" s="28">
        <f>G429</f>
        <v>1500</v>
      </c>
      <c r="H428" s="95">
        <f aca="true" t="shared" si="20" ref="H428:H434">G428/F428</f>
        <v>1</v>
      </c>
      <c r="I428" s="95">
        <f aca="true" t="shared" si="21" ref="I428:I434">G428/G$445</f>
        <v>2.9704950558441637E-05</v>
      </c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</row>
    <row r="429" spans="1:71" s="12" customFormat="1" ht="12.75">
      <c r="A429" s="146">
        <f t="shared" si="19"/>
        <v>355</v>
      </c>
      <c r="B429" s="89" t="s">
        <v>140</v>
      </c>
      <c r="C429" s="54" t="s">
        <v>141</v>
      </c>
      <c r="D429" s="10"/>
      <c r="E429" s="72">
        <v>1500</v>
      </c>
      <c r="F429" s="72">
        <v>1500</v>
      </c>
      <c r="G429" s="192">
        <v>1500</v>
      </c>
      <c r="H429" s="95">
        <f t="shared" si="20"/>
        <v>1</v>
      </c>
      <c r="I429" s="95">
        <f t="shared" si="21"/>
        <v>2.9704950558441637E-05</v>
      </c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</row>
    <row r="430" spans="1:71" s="12" customFormat="1" ht="12.75">
      <c r="A430" s="146"/>
      <c r="B430" s="89"/>
      <c r="C430" s="40"/>
      <c r="D430" s="10"/>
      <c r="E430" s="72"/>
      <c r="F430" s="72"/>
      <c r="G430" s="192"/>
      <c r="H430" s="95"/>
      <c r="I430" s="9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</row>
    <row r="431" spans="1:71" s="12" customFormat="1" ht="12.75">
      <c r="A431" s="146">
        <f>A429+1</f>
        <v>356</v>
      </c>
      <c r="B431" s="147">
        <v>90095</v>
      </c>
      <c r="C431" s="35" t="s">
        <v>3</v>
      </c>
      <c r="D431" s="198"/>
      <c r="E431" s="189">
        <f>E432</f>
        <v>0</v>
      </c>
      <c r="F431" s="189">
        <f>F432</f>
        <v>1002</v>
      </c>
      <c r="G431" s="189">
        <f>G432</f>
        <v>0</v>
      </c>
      <c r="H431" s="95">
        <f t="shared" si="20"/>
        <v>0</v>
      </c>
      <c r="I431" s="95">
        <f t="shared" si="21"/>
        <v>0</v>
      </c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</row>
    <row r="432" spans="1:71" s="12" customFormat="1" ht="12.75">
      <c r="A432" s="146">
        <f t="shared" si="19"/>
        <v>357</v>
      </c>
      <c r="B432" s="89" t="s">
        <v>89</v>
      </c>
      <c r="C432" s="123" t="s">
        <v>38</v>
      </c>
      <c r="D432" s="10"/>
      <c r="E432" s="72">
        <v>0</v>
      </c>
      <c r="F432" s="72">
        <v>1002</v>
      </c>
      <c r="G432" s="72">
        <v>0</v>
      </c>
      <c r="H432" s="95">
        <f t="shared" si="20"/>
        <v>0</v>
      </c>
      <c r="I432" s="95">
        <f t="shared" si="21"/>
        <v>0</v>
      </c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</row>
    <row r="433" spans="1:71" s="12" customFormat="1" ht="12.75">
      <c r="A433" s="146">
        <f t="shared" si="19"/>
        <v>358</v>
      </c>
      <c r="B433" s="140">
        <v>926</v>
      </c>
      <c r="C433" s="148" t="s">
        <v>227</v>
      </c>
      <c r="D433" s="195"/>
      <c r="E433" s="196">
        <f>E434</f>
        <v>666000</v>
      </c>
      <c r="F433" s="196">
        <f>F434</f>
        <v>666000</v>
      </c>
      <c r="G433" s="196">
        <f>G434</f>
        <v>0</v>
      </c>
      <c r="H433" s="95">
        <f t="shared" si="20"/>
        <v>0</v>
      </c>
      <c r="I433" s="95">
        <f t="shared" si="21"/>
        <v>0</v>
      </c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</row>
    <row r="434" spans="1:71" s="12" customFormat="1" ht="12.75">
      <c r="A434" s="146">
        <f t="shared" si="19"/>
        <v>359</v>
      </c>
      <c r="B434" s="91">
        <v>92601</v>
      </c>
      <c r="C434" s="83" t="s">
        <v>228</v>
      </c>
      <c r="D434" s="10"/>
      <c r="E434" s="189">
        <f>SUM(E439:E442)</f>
        <v>666000</v>
      </c>
      <c r="F434" s="189">
        <f>SUM(F439:F442)</f>
        <v>666000</v>
      </c>
      <c r="G434" s="189">
        <f>SUM(G439:G442)</f>
        <v>0</v>
      </c>
      <c r="H434" s="95">
        <f t="shared" si="20"/>
        <v>0</v>
      </c>
      <c r="I434" s="95">
        <f t="shared" si="21"/>
        <v>0</v>
      </c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</row>
    <row r="435" spans="1:71" s="12" customFormat="1" ht="12.75">
      <c r="A435" s="146">
        <f t="shared" si="19"/>
        <v>360</v>
      </c>
      <c r="B435" s="171">
        <v>6300</v>
      </c>
      <c r="C435" s="170" t="s">
        <v>229</v>
      </c>
      <c r="D435" s="10"/>
      <c r="E435" s="72"/>
      <c r="F435" s="72"/>
      <c r="G435" s="72"/>
      <c r="H435" s="128"/>
      <c r="I435" s="9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</row>
    <row r="436" spans="1:71" s="12" customFormat="1" ht="12.75">
      <c r="A436" s="146">
        <f t="shared" si="19"/>
        <v>361</v>
      </c>
      <c r="B436" s="91"/>
      <c r="C436" s="170" t="s">
        <v>284</v>
      </c>
      <c r="D436" s="168"/>
      <c r="E436" s="169"/>
      <c r="F436" s="169"/>
      <c r="G436" s="169"/>
      <c r="H436" s="128"/>
      <c r="I436" s="9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</row>
    <row r="437" spans="1:71" s="12" customFormat="1" ht="12.75">
      <c r="A437" s="146">
        <f t="shared" si="19"/>
        <v>362</v>
      </c>
      <c r="B437" s="91"/>
      <c r="C437" s="170" t="s">
        <v>230</v>
      </c>
      <c r="D437" s="168"/>
      <c r="E437" s="169"/>
      <c r="F437" s="169"/>
      <c r="G437" s="169"/>
      <c r="H437" s="128"/>
      <c r="I437" s="9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</row>
    <row r="438" spans="1:71" s="12" customFormat="1" ht="12.75">
      <c r="A438" s="146">
        <f t="shared" si="19"/>
        <v>363</v>
      </c>
      <c r="B438" s="91"/>
      <c r="C438" s="170" t="s">
        <v>231</v>
      </c>
      <c r="D438" s="168"/>
      <c r="E438" s="169"/>
      <c r="F438" s="169"/>
      <c r="G438" s="169"/>
      <c r="H438" s="128"/>
      <c r="I438" s="9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</row>
    <row r="439" spans="1:71" s="12" customFormat="1" ht="12.75">
      <c r="A439" s="146">
        <f t="shared" si="19"/>
        <v>364</v>
      </c>
      <c r="B439" s="91"/>
      <c r="C439" s="170" t="s">
        <v>243</v>
      </c>
      <c r="D439" s="168"/>
      <c r="E439" s="169">
        <v>333000</v>
      </c>
      <c r="F439" s="169">
        <v>333000</v>
      </c>
      <c r="G439" s="169">
        <v>0</v>
      </c>
      <c r="H439" s="95">
        <f>G439/F439</f>
        <v>0</v>
      </c>
      <c r="I439" s="95">
        <f>G439/G$445</f>
        <v>0</v>
      </c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</row>
    <row r="440" spans="1:71" s="12" customFormat="1" ht="12.75">
      <c r="A440" s="146">
        <f t="shared" si="19"/>
        <v>365</v>
      </c>
      <c r="B440" s="89">
        <v>6330</v>
      </c>
      <c r="C440" s="19" t="s">
        <v>285</v>
      </c>
      <c r="D440" s="168"/>
      <c r="E440" s="169"/>
      <c r="F440" s="169"/>
      <c r="G440" s="169"/>
      <c r="H440" s="128"/>
      <c r="I440" s="9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</row>
    <row r="441" spans="1:71" s="12" customFormat="1" ht="12.75">
      <c r="A441" s="146">
        <f t="shared" si="19"/>
        <v>366</v>
      </c>
      <c r="B441" s="89"/>
      <c r="C441" s="19" t="s">
        <v>286</v>
      </c>
      <c r="D441" s="10"/>
      <c r="E441" s="72"/>
      <c r="F441" s="72"/>
      <c r="G441" s="72"/>
      <c r="H441" s="128"/>
      <c r="I441" s="9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</row>
    <row r="442" spans="1:71" s="12" customFormat="1" ht="12.75">
      <c r="A442" s="146">
        <f t="shared" si="19"/>
        <v>367</v>
      </c>
      <c r="B442" s="89"/>
      <c r="C442" s="206" t="s">
        <v>244</v>
      </c>
      <c r="D442" s="10"/>
      <c r="E442" s="72">
        <v>333000</v>
      </c>
      <c r="F442" s="72">
        <v>333000</v>
      </c>
      <c r="G442" s="72">
        <v>0</v>
      </c>
      <c r="H442" s="95">
        <f>G442/F442</f>
        <v>0</v>
      </c>
      <c r="I442" s="95">
        <f>G442/G$445</f>
        <v>0</v>
      </c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</row>
    <row r="443" spans="1:71" s="12" customFormat="1" ht="12.75">
      <c r="A443" s="146">
        <f t="shared" si="19"/>
        <v>368</v>
      </c>
      <c r="B443" s="89"/>
      <c r="C443" s="40"/>
      <c r="D443" s="10"/>
      <c r="E443" s="72"/>
      <c r="F443" s="72"/>
      <c r="G443" s="72"/>
      <c r="H443" s="128"/>
      <c r="I443" s="9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</row>
    <row r="444" spans="1:71" s="12" customFormat="1" ht="12.75">
      <c r="A444" s="146">
        <f t="shared" si="19"/>
        <v>369</v>
      </c>
      <c r="B444" s="89"/>
      <c r="C444" s="40"/>
      <c r="D444" s="10"/>
      <c r="E444" s="106"/>
      <c r="F444" s="107"/>
      <c r="G444" s="106"/>
      <c r="H444" s="125"/>
      <c r="I444" s="108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</row>
    <row r="445" spans="1:71" s="4" customFormat="1" ht="12.75">
      <c r="A445" s="146">
        <f t="shared" si="19"/>
        <v>370</v>
      </c>
      <c r="B445" s="92"/>
      <c r="C445" s="31" t="s">
        <v>2</v>
      </c>
      <c r="D445" s="32" t="e">
        <f>#REF!+D421+D396+#REF!+D256+#REF!+D187+D181+D167+D141+#REF!+D92+#REF!+D69+#REF!</f>
        <v>#REF!</v>
      </c>
      <c r="E445" s="33">
        <f>+E69+E85+E92+E138+E141+E167+E181+E190+E245+E256+E316+E322+E387+E396+E421+E433</f>
        <v>42453706.70999999</v>
      </c>
      <c r="F445" s="33">
        <f>+F69+F85+F92+F138+F141+F167+F181+F190+F245+F256+F316+F322+F387+F396+F421+F433</f>
        <v>31243616.78</v>
      </c>
      <c r="G445" s="33">
        <f>+G69+G85+G92+G138+G141+G167+G181+G190+G245+G256+G316+G322+G387+G396+G421+G433</f>
        <v>50496633.449999996</v>
      </c>
      <c r="H445" s="108">
        <f>G445/F445</f>
        <v>1.616222404901741</v>
      </c>
      <c r="I445" s="108">
        <f>G445/G$445</f>
        <v>1</v>
      </c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  <c r="BB445" s="40"/>
      <c r="BC445" s="40"/>
      <c r="BD445" s="40"/>
      <c r="BE445" s="40"/>
      <c r="BF445" s="40"/>
      <c r="BG445" s="40"/>
      <c r="BH445" s="40"/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</row>
    <row r="446" spans="2:5" ht="12.75">
      <c r="B446" s="40"/>
      <c r="C446" s="40"/>
      <c r="D446" s="59"/>
      <c r="E446" s="25"/>
    </row>
    <row r="447" spans="2:5" ht="12.75">
      <c r="B447" s="40"/>
      <c r="C447" s="40"/>
      <c r="D447" s="59"/>
      <c r="E447" s="25"/>
    </row>
    <row r="448" spans="2:5" ht="12.75">
      <c r="B448" s="40"/>
      <c r="C448" s="40"/>
      <c r="D448" s="59"/>
      <c r="E448" s="25"/>
    </row>
    <row r="449" spans="2:5" ht="12.75">
      <c r="B449" s="40"/>
      <c r="C449" s="40"/>
      <c r="D449" s="59"/>
      <c r="E449" s="25"/>
    </row>
    <row r="450" spans="2:5" ht="12.75">
      <c r="B450" s="40"/>
      <c r="C450" s="40"/>
      <c r="D450" s="59"/>
      <c r="E450" s="25"/>
    </row>
    <row r="451" spans="2:5" ht="12.75">
      <c r="B451" s="40"/>
      <c r="C451" s="40"/>
      <c r="D451" s="59"/>
      <c r="E451" s="25"/>
    </row>
    <row r="452" spans="2:5" ht="12.75">
      <c r="B452" s="40"/>
      <c r="C452" s="40"/>
      <c r="D452" s="59"/>
      <c r="E452" s="25"/>
    </row>
    <row r="453" spans="2:5" ht="12.75">
      <c r="B453" s="40"/>
      <c r="C453" s="40"/>
      <c r="D453" s="59"/>
      <c r="E453" s="25"/>
    </row>
    <row r="454" spans="2:5" ht="12.75">
      <c r="B454" s="40"/>
      <c r="C454" s="40"/>
      <c r="D454" s="59"/>
      <c r="E454" s="25"/>
    </row>
    <row r="455" spans="2:5" ht="12.75">
      <c r="B455" s="40"/>
      <c r="C455" s="40"/>
      <c r="D455" s="59"/>
      <c r="E455" s="25"/>
    </row>
    <row r="456" spans="2:5" ht="12.75">
      <c r="B456" s="40"/>
      <c r="C456" s="40"/>
      <c r="D456" s="59"/>
      <c r="E456" s="25"/>
    </row>
    <row r="457" spans="2:5" ht="12.75">
      <c r="B457" s="40"/>
      <c r="C457" s="40"/>
      <c r="D457" s="59"/>
      <c r="E457" s="25"/>
    </row>
    <row r="458" spans="2:5" ht="12.75">
      <c r="B458" s="40"/>
      <c r="C458" s="40"/>
      <c r="D458" s="59"/>
      <c r="E458" s="25"/>
    </row>
    <row r="459" spans="2:5" ht="12.75">
      <c r="B459" s="40"/>
      <c r="C459" s="40"/>
      <c r="D459" s="59"/>
      <c r="E459" s="25"/>
    </row>
    <row r="460" spans="2:5" ht="12.75">
      <c r="B460" s="40"/>
      <c r="C460" s="40"/>
      <c r="D460" s="59"/>
      <c r="E460" s="25"/>
    </row>
    <row r="461" spans="2:5" ht="12.75">
      <c r="B461" s="40"/>
      <c r="C461" s="40"/>
      <c r="D461" s="59"/>
      <c r="E461" s="25"/>
    </row>
    <row r="462" spans="2:5" ht="12.75">
      <c r="B462" s="40"/>
      <c r="C462" s="40"/>
      <c r="D462" s="59"/>
      <c r="E462" s="25"/>
    </row>
    <row r="463" spans="2:5" ht="12.75">
      <c r="B463" s="40"/>
      <c r="C463" s="40"/>
      <c r="D463" s="59"/>
      <c r="E463" s="25"/>
    </row>
    <row r="464" spans="2:5" ht="12.75">
      <c r="B464" s="40"/>
      <c r="C464" s="40"/>
      <c r="D464" s="59"/>
      <c r="E464" s="25"/>
    </row>
    <row r="465" spans="2:5" ht="12.75">
      <c r="B465" s="40"/>
      <c r="C465" s="40"/>
      <c r="D465" s="59"/>
      <c r="E465" s="25"/>
    </row>
    <row r="466" spans="2:5" ht="12.75">
      <c r="B466" s="40"/>
      <c r="C466" s="40"/>
      <c r="D466" s="59"/>
      <c r="E466" s="25"/>
    </row>
    <row r="467" spans="2:5" ht="12.75">
      <c r="B467" s="40"/>
      <c r="C467" s="40"/>
      <c r="D467" s="59"/>
      <c r="E467" s="25"/>
    </row>
    <row r="468" spans="2:5" ht="12.75">
      <c r="B468" s="40"/>
      <c r="C468" s="40"/>
      <c r="D468" s="59"/>
      <c r="E468" s="25"/>
    </row>
    <row r="469" spans="2:5" ht="12.75">
      <c r="B469" s="40"/>
      <c r="C469" s="40"/>
      <c r="D469" s="59"/>
      <c r="E469" s="25"/>
    </row>
    <row r="470" spans="2:5" ht="12.75">
      <c r="B470" s="40"/>
      <c r="C470" s="40"/>
      <c r="D470" s="59"/>
      <c r="E470" s="25"/>
    </row>
    <row r="471" spans="2:5" ht="12.75">
      <c r="B471" s="40"/>
      <c r="C471" s="40"/>
      <c r="D471" s="59"/>
      <c r="E471" s="25"/>
    </row>
    <row r="472" spans="2:5" ht="12.75">
      <c r="B472" s="40"/>
      <c r="C472" s="40"/>
      <c r="D472" s="59"/>
      <c r="E472" s="25"/>
    </row>
    <row r="473" spans="2:5" ht="12.75">
      <c r="B473" s="40"/>
      <c r="C473" s="40"/>
      <c r="D473" s="59"/>
      <c r="E473" s="25"/>
    </row>
    <row r="474" spans="2:5" ht="12.75">
      <c r="B474" s="40"/>
      <c r="C474" s="40"/>
      <c r="D474" s="59"/>
      <c r="E474" s="25"/>
    </row>
    <row r="475" spans="2:5" ht="12.75">
      <c r="B475" s="40"/>
      <c r="C475" s="40"/>
      <c r="D475" s="59"/>
      <c r="E475" s="25"/>
    </row>
    <row r="476" spans="2:5" ht="12.75">
      <c r="B476" s="40"/>
      <c r="C476" s="40"/>
      <c r="D476" s="59"/>
      <c r="E476" s="25"/>
    </row>
    <row r="477" spans="2:5" ht="12.75">
      <c r="B477" s="40"/>
      <c r="C477" s="40"/>
      <c r="D477" s="59"/>
      <c r="E477" s="25"/>
    </row>
    <row r="478" spans="2:5" ht="12.75">
      <c r="B478" s="40"/>
      <c r="C478" s="40"/>
      <c r="D478" s="59"/>
      <c r="E478" s="25"/>
    </row>
    <row r="479" spans="2:5" ht="12.75">
      <c r="B479" s="40"/>
      <c r="C479" s="40"/>
      <c r="D479" s="59"/>
      <c r="E479" s="25"/>
    </row>
    <row r="480" spans="2:5" ht="12.75">
      <c r="B480" s="40"/>
      <c r="C480" s="40"/>
      <c r="D480" s="59"/>
      <c r="E480" s="25"/>
    </row>
    <row r="481" spans="2:5" ht="12.75">
      <c r="B481" s="40"/>
      <c r="C481" s="40"/>
      <c r="D481" s="59"/>
      <c r="E481" s="25"/>
    </row>
    <row r="482" spans="2:5" ht="12.75">
      <c r="B482" s="40"/>
      <c r="C482" s="40"/>
      <c r="D482" s="59"/>
      <c r="E482" s="25"/>
    </row>
    <row r="483" spans="2:5" ht="12.75">
      <c r="B483" s="40"/>
      <c r="C483" s="40"/>
      <c r="D483" s="59"/>
      <c r="E483" s="25"/>
    </row>
    <row r="484" spans="2:5" ht="12.75">
      <c r="B484" s="40"/>
      <c r="C484" s="40"/>
      <c r="D484" s="59"/>
      <c r="E484" s="25"/>
    </row>
    <row r="485" spans="2:5" ht="12.75">
      <c r="B485" s="40"/>
      <c r="C485" s="40"/>
      <c r="D485" s="59"/>
      <c r="E485" s="25"/>
    </row>
    <row r="486" spans="2:5" ht="12.75">
      <c r="B486" s="40"/>
      <c r="C486" s="40"/>
      <c r="D486" s="59"/>
      <c r="E486" s="25"/>
    </row>
    <row r="487" spans="2:5" ht="12.75">
      <c r="B487" s="40"/>
      <c r="C487" s="40"/>
      <c r="D487" s="59"/>
      <c r="E487" s="25"/>
    </row>
    <row r="488" spans="2:5" ht="12.75">
      <c r="B488" s="40"/>
      <c r="C488" s="40"/>
      <c r="D488" s="59"/>
      <c r="E488" s="25"/>
    </row>
    <row r="489" spans="2:5" ht="12.75">
      <c r="B489" s="40"/>
      <c r="C489" s="40"/>
      <c r="D489" s="59"/>
      <c r="E489" s="25"/>
    </row>
    <row r="490" spans="2:5" ht="12.75">
      <c r="B490" s="40"/>
      <c r="C490" s="40"/>
      <c r="D490" s="59"/>
      <c r="E490" s="25"/>
    </row>
    <row r="491" spans="2:5" ht="12.75">
      <c r="B491" s="40"/>
      <c r="C491" s="40"/>
      <c r="D491" s="59"/>
      <c r="E491" s="25"/>
    </row>
    <row r="492" spans="2:5" ht="12.75">
      <c r="B492" s="40"/>
      <c r="C492" s="40"/>
      <c r="D492" s="59"/>
      <c r="E492" s="25"/>
    </row>
    <row r="493" spans="2:5" ht="12.75">
      <c r="B493" s="40"/>
      <c r="C493" s="40"/>
      <c r="D493" s="59"/>
      <c r="E493" s="25"/>
    </row>
    <row r="494" spans="2:5" ht="12.75">
      <c r="B494" s="40"/>
      <c r="C494" s="40"/>
      <c r="D494" s="59"/>
      <c r="E494" s="25"/>
    </row>
    <row r="495" spans="2:5" ht="12.75">
      <c r="B495" s="40"/>
      <c r="C495" s="40"/>
      <c r="D495" s="59"/>
      <c r="E495" s="25"/>
    </row>
    <row r="496" spans="2:5" ht="12.75">
      <c r="B496" s="40"/>
      <c r="C496" s="40"/>
      <c r="D496" s="59"/>
      <c r="E496" s="25"/>
    </row>
    <row r="497" spans="2:5" ht="12.75">
      <c r="B497" s="40"/>
      <c r="C497" s="40"/>
      <c r="D497" s="59"/>
      <c r="E497" s="25"/>
    </row>
    <row r="498" spans="2:5" ht="12.75">
      <c r="B498" s="40"/>
      <c r="C498" s="40"/>
      <c r="D498" s="59"/>
      <c r="E498" s="25"/>
    </row>
    <row r="499" spans="2:5" ht="12.75">
      <c r="B499" s="40"/>
      <c r="C499" s="40"/>
      <c r="D499" s="59"/>
      <c r="E499" s="25"/>
    </row>
    <row r="500" spans="2:5" ht="12.75">
      <c r="B500" s="40"/>
      <c r="C500" s="40"/>
      <c r="D500" s="59"/>
      <c r="E500" s="25"/>
    </row>
    <row r="501" spans="2:5" ht="12.75">
      <c r="B501" s="40"/>
      <c r="C501" s="40"/>
      <c r="D501" s="59"/>
      <c r="E501" s="25"/>
    </row>
    <row r="502" spans="2:5" ht="12.75">
      <c r="B502" s="40"/>
      <c r="C502" s="40"/>
      <c r="D502" s="59"/>
      <c r="E502" s="25"/>
    </row>
    <row r="503" spans="2:5" ht="12.75">
      <c r="B503" s="40"/>
      <c r="C503" s="40"/>
      <c r="D503" s="59"/>
      <c r="E503" s="25"/>
    </row>
    <row r="504" spans="2:5" ht="12.75">
      <c r="B504" s="40"/>
      <c r="C504" s="40"/>
      <c r="D504" s="59"/>
      <c r="E504" s="25"/>
    </row>
    <row r="505" spans="2:5" ht="12.75">
      <c r="B505" s="40"/>
      <c r="C505" s="40"/>
      <c r="D505" s="59"/>
      <c r="E505" s="25"/>
    </row>
    <row r="506" spans="2:5" ht="12.75">
      <c r="B506" s="40"/>
      <c r="C506" s="40"/>
      <c r="D506" s="59"/>
      <c r="E506" s="25"/>
    </row>
    <row r="507" spans="2:5" ht="12.75">
      <c r="B507" s="40"/>
      <c r="C507" s="40"/>
      <c r="D507" s="59"/>
      <c r="E507" s="25"/>
    </row>
    <row r="508" spans="2:5" ht="12.75">
      <c r="B508" s="40"/>
      <c r="C508" s="40"/>
      <c r="D508" s="59"/>
      <c r="E508" s="25"/>
    </row>
    <row r="509" spans="2:5" ht="12.75">
      <c r="B509" s="40"/>
      <c r="C509" s="40"/>
      <c r="D509" s="59"/>
      <c r="E509" s="25"/>
    </row>
    <row r="510" spans="2:5" ht="12.75">
      <c r="B510" s="40"/>
      <c r="C510" s="40"/>
      <c r="D510" s="59"/>
      <c r="E510" s="25"/>
    </row>
    <row r="511" spans="2:5" ht="12.75">
      <c r="B511" s="40"/>
      <c r="C511" s="40"/>
      <c r="D511" s="59"/>
      <c r="E511" s="25"/>
    </row>
    <row r="512" spans="2:5" ht="12.75">
      <c r="B512" s="40"/>
      <c r="C512" s="40"/>
      <c r="D512" s="59"/>
      <c r="E512" s="25"/>
    </row>
    <row r="513" spans="2:5" ht="12.75">
      <c r="B513" s="40"/>
      <c r="C513" s="40"/>
      <c r="D513" s="59"/>
      <c r="E513" s="25"/>
    </row>
    <row r="514" spans="2:5" ht="12.75">
      <c r="B514" s="40"/>
      <c r="C514" s="40"/>
      <c r="D514" s="59"/>
      <c r="E514" s="25"/>
    </row>
    <row r="515" spans="2:5" ht="12.75">
      <c r="B515" s="40"/>
      <c r="C515" s="40"/>
      <c r="D515" s="59"/>
      <c r="E515" s="25"/>
    </row>
    <row r="516" spans="2:5" ht="12.75">
      <c r="B516" s="40"/>
      <c r="C516" s="40"/>
      <c r="D516" s="59"/>
      <c r="E516" s="25"/>
    </row>
    <row r="517" spans="2:5" ht="12.75">
      <c r="B517" s="40"/>
      <c r="C517" s="40"/>
      <c r="D517" s="59"/>
      <c r="E517" s="25"/>
    </row>
    <row r="518" spans="2:5" ht="12.75">
      <c r="B518" s="40"/>
      <c r="C518" s="40"/>
      <c r="D518" s="59"/>
      <c r="E518" s="25"/>
    </row>
    <row r="519" spans="2:5" ht="12.75">
      <c r="B519" s="40"/>
      <c r="C519" s="40"/>
      <c r="D519" s="59"/>
      <c r="E519" s="25"/>
    </row>
    <row r="520" spans="2:5" ht="12.75">
      <c r="B520" s="40"/>
      <c r="C520" s="40"/>
      <c r="D520" s="59"/>
      <c r="E520" s="25"/>
    </row>
    <row r="521" spans="2:5" ht="12.75">
      <c r="B521" s="40"/>
      <c r="C521" s="40"/>
      <c r="D521" s="59"/>
      <c r="E521" s="25"/>
    </row>
    <row r="522" spans="2:5" ht="12.75">
      <c r="B522" s="40"/>
      <c r="C522" s="40"/>
      <c r="D522" s="59"/>
      <c r="E522" s="25"/>
    </row>
    <row r="523" spans="2:5" ht="12.75">
      <c r="B523" s="40"/>
      <c r="C523" s="40"/>
      <c r="D523" s="59"/>
      <c r="E523" s="25"/>
    </row>
    <row r="524" spans="2:5" ht="12.75">
      <c r="B524" s="40"/>
      <c r="C524" s="40"/>
      <c r="D524" s="59"/>
      <c r="E524" s="25"/>
    </row>
    <row r="525" spans="2:5" ht="12.75">
      <c r="B525" s="40"/>
      <c r="C525" s="40"/>
      <c r="D525" s="59"/>
      <c r="E525" s="25"/>
    </row>
    <row r="526" spans="2:5" ht="12.75">
      <c r="B526" s="40"/>
      <c r="C526" s="40"/>
      <c r="D526" s="59"/>
      <c r="E526" s="25"/>
    </row>
    <row r="527" spans="2:5" ht="12.75">
      <c r="B527" s="40"/>
      <c r="C527" s="40"/>
      <c r="D527" s="59"/>
      <c r="E527" s="25"/>
    </row>
    <row r="528" spans="2:5" ht="12.75">
      <c r="B528" s="40"/>
      <c r="C528" s="40"/>
      <c r="D528" s="59"/>
      <c r="E528" s="25"/>
    </row>
    <row r="529" spans="2:5" ht="12.75">
      <c r="B529" s="40"/>
      <c r="C529" s="40"/>
      <c r="D529" s="59"/>
      <c r="E529" s="25"/>
    </row>
    <row r="530" spans="2:5" ht="12.75">
      <c r="B530" s="40"/>
      <c r="C530" s="40"/>
      <c r="D530" s="59"/>
      <c r="E530" s="25"/>
    </row>
    <row r="531" spans="2:5" ht="12.75">
      <c r="B531" s="40"/>
      <c r="C531" s="40"/>
      <c r="D531" s="59"/>
      <c r="E531" s="25"/>
    </row>
    <row r="532" spans="2:5" ht="12.75">
      <c r="B532" s="40"/>
      <c r="C532" s="40"/>
      <c r="D532" s="59"/>
      <c r="E532" s="25"/>
    </row>
    <row r="533" spans="2:5" ht="12.75">
      <c r="B533" s="40"/>
      <c r="C533" s="40"/>
      <c r="D533" s="59"/>
      <c r="E533" s="25"/>
    </row>
    <row r="534" spans="2:5" ht="12.75">
      <c r="B534" s="40"/>
      <c r="C534" s="40"/>
      <c r="D534" s="59"/>
      <c r="E534" s="25"/>
    </row>
    <row r="535" spans="2:5" ht="12.75">
      <c r="B535" s="40"/>
      <c r="C535" s="40"/>
      <c r="D535" s="59"/>
      <c r="E535" s="25"/>
    </row>
    <row r="536" spans="2:5" ht="12.75">
      <c r="B536" s="40"/>
      <c r="C536" s="40"/>
      <c r="D536" s="59"/>
      <c r="E536" s="25"/>
    </row>
    <row r="537" spans="2:5" ht="12.75">
      <c r="B537" s="40"/>
      <c r="C537" s="40"/>
      <c r="D537" s="59"/>
      <c r="E537" s="25"/>
    </row>
    <row r="538" spans="2:5" ht="12.75">
      <c r="B538" s="40"/>
      <c r="C538" s="40"/>
      <c r="D538" s="59"/>
      <c r="E538" s="25"/>
    </row>
    <row r="539" spans="2:5" ht="12.75">
      <c r="B539" s="40"/>
      <c r="C539" s="40"/>
      <c r="D539" s="59"/>
      <c r="E539" s="25"/>
    </row>
    <row r="540" spans="2:5" ht="12.75">
      <c r="B540" s="40"/>
      <c r="C540" s="40"/>
      <c r="D540" s="59"/>
      <c r="E540" s="25"/>
    </row>
    <row r="541" spans="2:5" ht="12.75">
      <c r="B541" s="40"/>
      <c r="C541" s="40"/>
      <c r="D541" s="59"/>
      <c r="E541" s="25"/>
    </row>
    <row r="542" spans="2:5" ht="12.75">
      <c r="B542" s="40"/>
      <c r="C542" s="40"/>
      <c r="D542" s="59"/>
      <c r="E542" s="25"/>
    </row>
    <row r="543" spans="2:5" ht="12.75">
      <c r="B543" s="40"/>
      <c r="C543" s="40"/>
      <c r="D543" s="59"/>
      <c r="E543" s="25"/>
    </row>
    <row r="544" spans="2:5" ht="12.75">
      <c r="B544" s="40"/>
      <c r="C544" s="40"/>
      <c r="D544" s="59"/>
      <c r="E544" s="25"/>
    </row>
    <row r="545" spans="2:5" ht="12.75">
      <c r="B545" s="40"/>
      <c r="C545" s="40"/>
      <c r="D545" s="59"/>
      <c r="E545" s="25"/>
    </row>
    <row r="546" spans="2:5" ht="12.75">
      <c r="B546" s="40"/>
      <c r="C546" s="40"/>
      <c r="D546" s="59"/>
      <c r="E546" s="25"/>
    </row>
    <row r="547" spans="2:5" ht="12.75">
      <c r="B547" s="40"/>
      <c r="C547" s="40"/>
      <c r="D547" s="59"/>
      <c r="E547" s="25"/>
    </row>
    <row r="548" spans="2:5" ht="12.75">
      <c r="B548" s="40"/>
      <c r="C548" s="40"/>
      <c r="D548" s="59"/>
      <c r="E548" s="25"/>
    </row>
    <row r="549" spans="2:5" ht="12.75">
      <c r="B549" s="40"/>
      <c r="C549" s="40"/>
      <c r="D549" s="59"/>
      <c r="E549" s="25"/>
    </row>
    <row r="550" spans="2:5" ht="12.75">
      <c r="B550" s="40"/>
      <c r="C550" s="40"/>
      <c r="D550" s="59"/>
      <c r="E550" s="25"/>
    </row>
    <row r="551" spans="2:5" ht="12.75">
      <c r="B551" s="40"/>
      <c r="C551" s="40"/>
      <c r="D551" s="59"/>
      <c r="E551" s="25"/>
    </row>
    <row r="552" spans="2:5" ht="12.75">
      <c r="B552" s="40"/>
      <c r="C552" s="40"/>
      <c r="D552" s="59"/>
      <c r="E552" s="25"/>
    </row>
    <row r="553" spans="2:5" ht="12.75">
      <c r="B553" s="40"/>
      <c r="C553" s="40"/>
      <c r="D553" s="59"/>
      <c r="E553" s="25"/>
    </row>
    <row r="554" spans="2:5" ht="12.75">
      <c r="B554" s="40"/>
      <c r="C554" s="40"/>
      <c r="D554" s="59"/>
      <c r="E554" s="25"/>
    </row>
    <row r="555" spans="2:5" ht="12.75">
      <c r="B555" s="40"/>
      <c r="C555" s="40"/>
      <c r="D555" s="59"/>
      <c r="E555" s="25"/>
    </row>
    <row r="556" spans="2:5" ht="12.75">
      <c r="B556" s="40"/>
      <c r="C556" s="40"/>
      <c r="D556" s="59"/>
      <c r="E556" s="25"/>
    </row>
    <row r="557" spans="2:5" ht="12.75">
      <c r="B557" s="40"/>
      <c r="C557" s="40"/>
      <c r="D557" s="59"/>
      <c r="E557" s="25"/>
    </row>
    <row r="558" spans="2:5" ht="12.75">
      <c r="B558" s="40"/>
      <c r="C558" s="40"/>
      <c r="D558" s="59"/>
      <c r="E558" s="25"/>
    </row>
    <row r="559" spans="2:5" ht="12.75">
      <c r="B559" s="40"/>
      <c r="C559" s="40"/>
      <c r="D559" s="59"/>
      <c r="E559" s="25"/>
    </row>
    <row r="560" spans="2:5" ht="12.75">
      <c r="B560" s="40"/>
      <c r="C560" s="40"/>
      <c r="D560" s="59"/>
      <c r="E560" s="25"/>
    </row>
    <row r="561" spans="2:5" ht="12.75">
      <c r="B561" s="40"/>
      <c r="C561" s="40"/>
      <c r="D561" s="59"/>
      <c r="E561" s="25"/>
    </row>
    <row r="562" spans="2:5" ht="12.75">
      <c r="B562" s="40"/>
      <c r="C562" s="40"/>
      <c r="D562" s="59"/>
      <c r="E562" s="25"/>
    </row>
    <row r="563" spans="2:5" ht="12.75">
      <c r="B563" s="40"/>
      <c r="C563" s="40"/>
      <c r="D563" s="59"/>
      <c r="E563" s="25"/>
    </row>
    <row r="564" spans="2:5" ht="12.75">
      <c r="B564" s="40"/>
      <c r="C564" s="40"/>
      <c r="D564" s="59"/>
      <c r="E564" s="25"/>
    </row>
    <row r="565" spans="2:5" ht="12.75">
      <c r="B565" s="40"/>
      <c r="C565" s="40"/>
      <c r="D565" s="59"/>
      <c r="E565" s="25"/>
    </row>
    <row r="566" spans="2:5" ht="12.75">
      <c r="B566" s="40"/>
      <c r="C566" s="40"/>
      <c r="D566" s="59"/>
      <c r="E566" s="25"/>
    </row>
    <row r="567" spans="2:5" ht="12.75">
      <c r="B567" s="40"/>
      <c r="C567" s="40"/>
      <c r="D567" s="59"/>
      <c r="E567" s="25"/>
    </row>
    <row r="568" spans="2:5" ht="12.75">
      <c r="B568" s="40"/>
      <c r="C568" s="40"/>
      <c r="D568" s="59"/>
      <c r="E568" s="25"/>
    </row>
    <row r="569" spans="2:5" ht="12.75">
      <c r="B569" s="40"/>
      <c r="C569" s="40"/>
      <c r="D569" s="59"/>
      <c r="E569" s="25"/>
    </row>
    <row r="570" spans="2:5" ht="12.75">
      <c r="B570" s="40"/>
      <c r="C570" s="40"/>
      <c r="D570" s="59"/>
      <c r="E570" s="25"/>
    </row>
    <row r="571" spans="2:5" ht="12.75">
      <c r="B571" s="40"/>
      <c r="C571" s="40"/>
      <c r="D571" s="59"/>
      <c r="E571" s="25"/>
    </row>
    <row r="572" spans="2:5" ht="12.75">
      <c r="B572" s="40"/>
      <c r="C572" s="40"/>
      <c r="D572" s="59"/>
      <c r="E572" s="25"/>
    </row>
    <row r="573" spans="2:5" ht="12.75">
      <c r="B573" s="40"/>
      <c r="C573" s="40"/>
      <c r="D573" s="59"/>
      <c r="E573" s="25"/>
    </row>
    <row r="574" spans="2:5" ht="12.75">
      <c r="B574" s="40"/>
      <c r="C574" s="40"/>
      <c r="D574" s="59"/>
      <c r="E574" s="25"/>
    </row>
    <row r="575" spans="2:5" ht="12.75">
      <c r="B575" s="40"/>
      <c r="C575" s="40"/>
      <c r="D575" s="59"/>
      <c r="E575" s="25"/>
    </row>
    <row r="576" spans="2:5" ht="12.75">
      <c r="B576" s="40"/>
      <c r="C576" s="40"/>
      <c r="D576" s="59"/>
      <c r="E576" s="25"/>
    </row>
    <row r="577" spans="2:5" ht="12.75">
      <c r="B577" s="40"/>
      <c r="C577" s="40"/>
      <c r="D577" s="59"/>
      <c r="E577" s="25"/>
    </row>
    <row r="578" spans="2:5" ht="12.75">
      <c r="B578" s="40"/>
      <c r="C578" s="40"/>
      <c r="D578" s="59"/>
      <c r="E578" s="25"/>
    </row>
    <row r="579" spans="2:5" ht="12.75">
      <c r="B579" s="40"/>
      <c r="C579" s="40"/>
      <c r="D579" s="59"/>
      <c r="E579" s="25"/>
    </row>
    <row r="580" spans="2:5" ht="12.75">
      <c r="B580" s="40"/>
      <c r="C580" s="40"/>
      <c r="D580" s="59"/>
      <c r="E580" s="25"/>
    </row>
    <row r="581" spans="2:5" ht="12.75">
      <c r="B581" s="40"/>
      <c r="C581" s="40"/>
      <c r="D581" s="59"/>
      <c r="E581" s="25"/>
    </row>
    <row r="582" spans="2:5" ht="12.75">
      <c r="B582" s="40"/>
      <c r="C582" s="40"/>
      <c r="D582" s="59"/>
      <c r="E582" s="25"/>
    </row>
    <row r="583" spans="2:5" ht="12.75">
      <c r="B583" s="40"/>
      <c r="C583" s="40"/>
      <c r="D583" s="59"/>
      <c r="E583" s="25"/>
    </row>
    <row r="584" spans="2:5" ht="12.75">
      <c r="B584" s="40"/>
      <c r="C584" s="40"/>
      <c r="D584" s="59"/>
      <c r="E584" s="25"/>
    </row>
    <row r="585" spans="2:5" ht="12.75">
      <c r="B585" s="40"/>
      <c r="C585" s="40"/>
      <c r="D585" s="59"/>
      <c r="E585" s="25"/>
    </row>
    <row r="586" spans="2:5" ht="12.75">
      <c r="B586" s="40"/>
      <c r="C586" s="40"/>
      <c r="D586" s="59"/>
      <c r="E586" s="25"/>
    </row>
    <row r="587" spans="2:5" ht="12.75">
      <c r="B587" s="40"/>
      <c r="C587" s="40"/>
      <c r="D587" s="59"/>
      <c r="E587" s="25"/>
    </row>
    <row r="588" spans="2:5" ht="12.75">
      <c r="B588" s="40"/>
      <c r="C588" s="40"/>
      <c r="D588" s="59"/>
      <c r="E588" s="25"/>
    </row>
    <row r="589" spans="2:5" ht="12.75">
      <c r="B589" s="40"/>
      <c r="C589" s="40"/>
      <c r="D589" s="59"/>
      <c r="E589" s="25"/>
    </row>
    <row r="590" spans="2:5" ht="12.75">
      <c r="B590" s="40"/>
      <c r="C590" s="40"/>
      <c r="D590" s="59"/>
      <c r="E590" s="25"/>
    </row>
    <row r="591" spans="2:5" ht="12.75">
      <c r="B591" s="40"/>
      <c r="C591" s="40"/>
      <c r="D591" s="59"/>
      <c r="E591" s="25"/>
    </row>
    <row r="592" spans="2:5" ht="12.75">
      <c r="B592" s="40"/>
      <c r="C592" s="40"/>
      <c r="D592" s="59"/>
      <c r="E592" s="25"/>
    </row>
    <row r="593" spans="2:5" ht="12.75">
      <c r="B593" s="40"/>
      <c r="C593" s="40"/>
      <c r="D593" s="59"/>
      <c r="E593" s="25"/>
    </row>
    <row r="594" spans="2:5" ht="12.75">
      <c r="B594" s="40"/>
      <c r="C594" s="40"/>
      <c r="D594" s="59"/>
      <c r="E594" s="25"/>
    </row>
    <row r="595" spans="2:5" ht="12.75">
      <c r="B595" s="40"/>
      <c r="C595" s="40"/>
      <c r="D595" s="59"/>
      <c r="E595" s="25"/>
    </row>
    <row r="596" spans="2:5" ht="12.75">
      <c r="B596" s="40"/>
      <c r="C596" s="40"/>
      <c r="D596" s="59"/>
      <c r="E596" s="25"/>
    </row>
    <row r="597" spans="2:5" ht="12.75">
      <c r="B597" s="40"/>
      <c r="C597" s="40"/>
      <c r="D597" s="59"/>
      <c r="E597" s="25"/>
    </row>
    <row r="598" spans="2:5" ht="12.75">
      <c r="B598" s="40"/>
      <c r="C598" s="40"/>
      <c r="D598" s="59"/>
      <c r="E598" s="25"/>
    </row>
    <row r="599" spans="2:5" ht="12.75">
      <c r="B599" s="40"/>
      <c r="C599" s="40"/>
      <c r="D599" s="59"/>
      <c r="E599" s="25"/>
    </row>
    <row r="600" spans="2:5" ht="12.75">
      <c r="B600" s="40"/>
      <c r="C600" s="40"/>
      <c r="D600" s="59"/>
      <c r="E600" s="25"/>
    </row>
    <row r="601" spans="2:5" ht="12.75">
      <c r="B601" s="40"/>
      <c r="C601" s="40"/>
      <c r="D601" s="59"/>
      <c r="E601" s="25"/>
    </row>
    <row r="602" spans="2:5" ht="12.75">
      <c r="B602" s="40"/>
      <c r="C602" s="40"/>
      <c r="D602" s="59"/>
      <c r="E602" s="25"/>
    </row>
    <row r="603" spans="2:5" ht="12.75">
      <c r="B603" s="40"/>
      <c r="C603" s="40"/>
      <c r="D603" s="59"/>
      <c r="E603" s="25"/>
    </row>
    <row r="604" spans="2:5" ht="12.75">
      <c r="B604" s="40"/>
      <c r="C604" s="40"/>
      <c r="D604" s="59"/>
      <c r="E604" s="25"/>
    </row>
    <row r="605" spans="2:5" ht="12.75">
      <c r="B605" s="40"/>
      <c r="C605" s="40"/>
      <c r="D605" s="59"/>
      <c r="E605" s="25"/>
    </row>
    <row r="606" spans="2:5" ht="12.75">
      <c r="B606" s="40"/>
      <c r="C606" s="40"/>
      <c r="D606" s="59"/>
      <c r="E606" s="25"/>
    </row>
    <row r="607" spans="2:5" ht="12.75">
      <c r="B607" s="40"/>
      <c r="C607" s="40"/>
      <c r="D607" s="59"/>
      <c r="E607" s="25"/>
    </row>
    <row r="608" spans="2:5" ht="12.75">
      <c r="B608" s="40"/>
      <c r="C608" s="40"/>
      <c r="D608" s="59"/>
      <c r="E608" s="25"/>
    </row>
    <row r="609" spans="2:5" ht="12.75">
      <c r="B609" s="40"/>
      <c r="C609" s="40"/>
      <c r="D609" s="59"/>
      <c r="E609" s="25"/>
    </row>
    <row r="610" spans="2:5" ht="12.75">
      <c r="B610" s="40"/>
      <c r="C610" s="40"/>
      <c r="D610" s="59"/>
      <c r="E610" s="25"/>
    </row>
    <row r="611" spans="2:5" ht="12.75">
      <c r="B611" s="40"/>
      <c r="C611" s="40"/>
      <c r="D611" s="59"/>
      <c r="E611" s="25"/>
    </row>
    <row r="612" spans="2:5" ht="12.75">
      <c r="B612" s="40"/>
      <c r="C612" s="40"/>
      <c r="D612" s="59"/>
      <c r="E612" s="25"/>
    </row>
    <row r="613" spans="2:5" ht="12.75">
      <c r="B613" s="40"/>
      <c r="C613" s="40"/>
      <c r="D613" s="59"/>
      <c r="E613" s="25"/>
    </row>
    <row r="614" spans="2:5" ht="12.75">
      <c r="B614" s="40"/>
      <c r="C614" s="40"/>
      <c r="D614" s="59"/>
      <c r="E614" s="25"/>
    </row>
    <row r="615" spans="2:5" ht="12.75">
      <c r="B615" s="40"/>
      <c r="C615" s="40"/>
      <c r="D615" s="59"/>
      <c r="E615" s="25"/>
    </row>
    <row r="616" spans="2:5" ht="12.75">
      <c r="B616" s="40"/>
      <c r="C616" s="40"/>
      <c r="D616" s="59"/>
      <c r="E616" s="25"/>
    </row>
    <row r="617" spans="2:5" ht="12.75">
      <c r="B617" s="40"/>
      <c r="C617" s="40"/>
      <c r="D617" s="59"/>
      <c r="E617" s="25"/>
    </row>
    <row r="618" spans="2:5" ht="12.75">
      <c r="B618" s="40"/>
      <c r="C618" s="40"/>
      <c r="D618" s="59"/>
      <c r="E618" s="25"/>
    </row>
    <row r="619" spans="2:5" ht="12.75">
      <c r="B619" s="40"/>
      <c r="C619" s="40"/>
      <c r="D619" s="59"/>
      <c r="E619" s="25"/>
    </row>
    <row r="620" spans="2:5" ht="12.75">
      <c r="B620" s="40"/>
      <c r="C620" s="40"/>
      <c r="D620" s="59"/>
      <c r="E620" s="25"/>
    </row>
    <row r="621" spans="2:5" ht="12.75">
      <c r="B621" s="40"/>
      <c r="C621" s="40"/>
      <c r="D621" s="59"/>
      <c r="E621" s="25"/>
    </row>
    <row r="622" spans="2:5" ht="12.75">
      <c r="B622" s="40"/>
      <c r="C622" s="40"/>
      <c r="D622" s="59"/>
      <c r="E622" s="25"/>
    </row>
    <row r="623" spans="2:5" ht="12.75">
      <c r="B623" s="40"/>
      <c r="C623" s="40"/>
      <c r="D623" s="59"/>
      <c r="E623" s="25"/>
    </row>
    <row r="624" spans="2:5" ht="12.75">
      <c r="B624" s="40"/>
      <c r="C624" s="40"/>
      <c r="D624" s="59"/>
      <c r="E624" s="25"/>
    </row>
    <row r="625" spans="2:5" ht="12.75">
      <c r="B625" s="40"/>
      <c r="C625" s="40"/>
      <c r="D625" s="59"/>
      <c r="E625" s="25"/>
    </row>
    <row r="626" spans="2:5" ht="12.75">
      <c r="B626" s="40"/>
      <c r="C626" s="40"/>
      <c r="D626" s="59"/>
      <c r="E626" s="25"/>
    </row>
    <row r="627" spans="2:5" ht="12.75">
      <c r="B627" s="40"/>
      <c r="C627" s="40"/>
      <c r="D627" s="59"/>
      <c r="E627" s="25"/>
    </row>
    <row r="628" spans="2:5" ht="12.75">
      <c r="B628" s="40"/>
      <c r="C628" s="40"/>
      <c r="D628" s="59"/>
      <c r="E628" s="25"/>
    </row>
    <row r="629" spans="2:5" ht="12.75">
      <c r="B629" s="40"/>
      <c r="C629" s="40"/>
      <c r="D629" s="59"/>
      <c r="E629" s="25"/>
    </row>
    <row r="630" spans="2:5" ht="12.75">
      <c r="B630" s="40"/>
      <c r="C630" s="40"/>
      <c r="D630" s="59"/>
      <c r="E630" s="25"/>
    </row>
    <row r="631" spans="2:5" ht="12.75">
      <c r="B631" s="40"/>
      <c r="C631" s="40"/>
      <c r="D631" s="59"/>
      <c r="E631" s="25"/>
    </row>
    <row r="632" spans="2:5" ht="12.75">
      <c r="B632" s="40"/>
      <c r="C632" s="40"/>
      <c r="D632" s="59"/>
      <c r="E632" s="25"/>
    </row>
    <row r="633" spans="2:5" ht="12.75">
      <c r="B633" s="40"/>
      <c r="C633" s="40"/>
      <c r="D633" s="59"/>
      <c r="E633" s="25"/>
    </row>
    <row r="634" spans="2:5" ht="12.75">
      <c r="B634" s="40"/>
      <c r="C634" s="40"/>
      <c r="D634" s="59"/>
      <c r="E634" s="25"/>
    </row>
    <row r="635" spans="2:5" ht="12.75">
      <c r="B635" s="40"/>
      <c r="C635" s="40"/>
      <c r="D635" s="59"/>
      <c r="E635" s="25"/>
    </row>
    <row r="636" spans="2:5" ht="12.75">
      <c r="B636" s="40"/>
      <c r="C636" s="40"/>
      <c r="D636" s="59"/>
      <c r="E636" s="25"/>
    </row>
    <row r="637" spans="2:5" ht="12.75">
      <c r="B637" s="40"/>
      <c r="C637" s="40"/>
      <c r="D637" s="59"/>
      <c r="E637" s="25"/>
    </row>
    <row r="638" spans="2:5" ht="12.75">
      <c r="B638" s="40"/>
      <c r="C638" s="40"/>
      <c r="D638" s="59"/>
      <c r="E638" s="25"/>
    </row>
    <row r="639" spans="2:5" ht="12.75">
      <c r="B639" s="40"/>
      <c r="C639" s="40"/>
      <c r="D639" s="59"/>
      <c r="E639" s="25"/>
    </row>
    <row r="640" spans="2:5" ht="12.75">
      <c r="B640" s="40"/>
      <c r="C640" s="40"/>
      <c r="D640" s="59"/>
      <c r="E640" s="25"/>
    </row>
    <row r="641" spans="2:5" ht="12.75">
      <c r="B641" s="40"/>
      <c r="C641" s="40"/>
      <c r="D641" s="59"/>
      <c r="E641" s="25"/>
    </row>
    <row r="642" spans="2:5" ht="12.75">
      <c r="B642" s="40"/>
      <c r="C642" s="40"/>
      <c r="D642" s="59"/>
      <c r="E642" s="25"/>
    </row>
    <row r="643" spans="2:5" ht="12.75">
      <c r="B643" s="40"/>
      <c r="C643" s="40"/>
      <c r="D643" s="59"/>
      <c r="E643" s="25"/>
    </row>
    <row r="644" spans="2:5" ht="12.75">
      <c r="B644" s="40"/>
      <c r="C644" s="40"/>
      <c r="D644" s="59"/>
      <c r="E644" s="25"/>
    </row>
    <row r="645" spans="2:5" ht="12.75">
      <c r="B645" s="40"/>
      <c r="C645" s="40"/>
      <c r="D645" s="59"/>
      <c r="E645" s="25"/>
    </row>
    <row r="646" spans="2:5" ht="12.75">
      <c r="B646" s="40"/>
      <c r="C646" s="40"/>
      <c r="D646" s="59"/>
      <c r="E646" s="25"/>
    </row>
    <row r="647" spans="2:5" ht="12.75">
      <c r="B647" s="40"/>
      <c r="C647" s="40"/>
      <c r="D647" s="59"/>
      <c r="E647" s="25"/>
    </row>
    <row r="648" spans="2:5" ht="12.75">
      <c r="B648" s="40"/>
      <c r="C648" s="40"/>
      <c r="D648" s="59"/>
      <c r="E648" s="25"/>
    </row>
    <row r="649" spans="2:5" ht="12.75">
      <c r="B649" s="40"/>
      <c r="C649" s="40"/>
      <c r="D649" s="59"/>
      <c r="E649" s="25"/>
    </row>
    <row r="650" spans="2:5" ht="12.75">
      <c r="B650" s="40"/>
      <c r="C650" s="40"/>
      <c r="D650" s="59"/>
      <c r="E650" s="25"/>
    </row>
    <row r="651" spans="2:5" ht="12.75">
      <c r="B651" s="40"/>
      <c r="C651" s="40"/>
      <c r="D651" s="59"/>
      <c r="E651" s="25"/>
    </row>
    <row r="652" spans="2:5" ht="12.75">
      <c r="B652" s="40"/>
      <c r="C652" s="40"/>
      <c r="D652" s="59"/>
      <c r="E652" s="25"/>
    </row>
    <row r="653" spans="2:5" ht="12.75">
      <c r="B653" s="40"/>
      <c r="C653" s="40"/>
      <c r="D653" s="59"/>
      <c r="E653" s="25"/>
    </row>
    <row r="654" spans="2:5" ht="12.75">
      <c r="B654" s="40"/>
      <c r="C654" s="40"/>
      <c r="D654" s="59"/>
      <c r="E654" s="25"/>
    </row>
    <row r="655" spans="2:5" ht="12.75">
      <c r="B655" s="40"/>
      <c r="C655" s="40"/>
      <c r="D655" s="59"/>
      <c r="E655" s="25"/>
    </row>
    <row r="656" spans="2:5" ht="12.75">
      <c r="B656" s="40"/>
      <c r="C656" s="40"/>
      <c r="D656" s="59"/>
      <c r="E656" s="25"/>
    </row>
    <row r="657" spans="2:5" ht="12.75">
      <c r="B657" s="40"/>
      <c r="C657" s="40"/>
      <c r="D657" s="59"/>
      <c r="E657" s="25"/>
    </row>
    <row r="658" spans="2:5" ht="12.75">
      <c r="B658" s="40"/>
      <c r="C658" s="40"/>
      <c r="D658" s="59"/>
      <c r="E658" s="25"/>
    </row>
    <row r="659" spans="2:5" ht="12.75">
      <c r="B659" s="40"/>
      <c r="C659" s="40"/>
      <c r="D659" s="59"/>
      <c r="E659" s="25"/>
    </row>
    <row r="660" spans="2:5" ht="12.75">
      <c r="B660" s="40"/>
      <c r="C660" s="40"/>
      <c r="D660" s="59"/>
      <c r="E660" s="25"/>
    </row>
    <row r="661" spans="2:5" ht="12.75">
      <c r="B661" s="40"/>
      <c r="C661" s="40"/>
      <c r="D661" s="59"/>
      <c r="E661" s="25"/>
    </row>
    <row r="662" spans="2:5" ht="12.75">
      <c r="B662" s="40"/>
      <c r="C662" s="40"/>
      <c r="D662" s="59"/>
      <c r="E662" s="25"/>
    </row>
    <row r="663" spans="2:5" ht="12.75">
      <c r="B663" s="40"/>
      <c r="C663" s="40"/>
      <c r="D663" s="59"/>
      <c r="E663" s="25"/>
    </row>
    <row r="664" spans="2:5" ht="12.75">
      <c r="B664" s="40"/>
      <c r="C664" s="40"/>
      <c r="D664" s="59"/>
      <c r="E664" s="25"/>
    </row>
    <row r="665" spans="2:5" ht="12.75">
      <c r="B665" s="40"/>
      <c r="C665" s="40"/>
      <c r="D665" s="59"/>
      <c r="E665" s="25"/>
    </row>
    <row r="666" spans="2:5" ht="12.75">
      <c r="B666" s="40"/>
      <c r="C666" s="40"/>
      <c r="D666" s="59"/>
      <c r="E666" s="25"/>
    </row>
    <row r="667" spans="2:5" ht="12.75">
      <c r="B667" s="40"/>
      <c r="C667" s="40"/>
      <c r="D667" s="59"/>
      <c r="E667" s="25"/>
    </row>
    <row r="668" spans="2:5" ht="12.75">
      <c r="B668" s="40"/>
      <c r="C668" s="40"/>
      <c r="D668" s="59"/>
      <c r="E668" s="25"/>
    </row>
    <row r="669" spans="2:5" ht="12.75">
      <c r="B669" s="40"/>
      <c r="C669" s="40"/>
      <c r="D669" s="59"/>
      <c r="E669" s="25"/>
    </row>
    <row r="670" spans="2:5" ht="12.75">
      <c r="B670" s="40"/>
      <c r="C670" s="40"/>
      <c r="D670" s="59"/>
      <c r="E670" s="25"/>
    </row>
    <row r="671" spans="2:5" ht="12.75">
      <c r="B671" s="40"/>
      <c r="C671" s="40"/>
      <c r="D671" s="59"/>
      <c r="E671" s="25"/>
    </row>
    <row r="672" spans="2:5" ht="12.75">
      <c r="B672" s="40"/>
      <c r="C672" s="40"/>
      <c r="D672" s="59"/>
      <c r="E672" s="25"/>
    </row>
    <row r="673" spans="2:5" ht="12.75">
      <c r="B673" s="40"/>
      <c r="C673" s="40"/>
      <c r="D673" s="59"/>
      <c r="E673" s="25"/>
    </row>
    <row r="674" spans="2:5" ht="12.75">
      <c r="B674" s="40"/>
      <c r="C674" s="40"/>
      <c r="D674" s="59"/>
      <c r="E674" s="25"/>
    </row>
    <row r="675" spans="2:5" ht="12.75">
      <c r="B675" s="40"/>
      <c r="C675" s="40"/>
      <c r="D675" s="59"/>
      <c r="E675" s="25"/>
    </row>
    <row r="676" spans="2:5" ht="12.75">
      <c r="B676" s="40"/>
      <c r="C676" s="40"/>
      <c r="D676" s="59"/>
      <c r="E676" s="25"/>
    </row>
    <row r="677" spans="2:5" ht="12.75">
      <c r="B677" s="40"/>
      <c r="C677" s="40"/>
      <c r="D677" s="59"/>
      <c r="E677" s="25"/>
    </row>
    <row r="678" spans="2:5" ht="12.75">
      <c r="B678" s="40"/>
      <c r="C678" s="40"/>
      <c r="D678" s="59"/>
      <c r="E678" s="25"/>
    </row>
    <row r="679" spans="2:5" ht="12.75">
      <c r="B679" s="40"/>
      <c r="C679" s="40"/>
      <c r="D679" s="59"/>
      <c r="E679" s="25"/>
    </row>
    <row r="680" spans="2:5" ht="12.75">
      <c r="B680" s="40"/>
      <c r="C680" s="40"/>
      <c r="D680" s="59"/>
      <c r="E680" s="25"/>
    </row>
    <row r="681" spans="2:5" ht="12.75">
      <c r="B681" s="40"/>
      <c r="C681" s="40"/>
      <c r="D681" s="59"/>
      <c r="E681" s="25"/>
    </row>
    <row r="682" spans="2:5" ht="12.75">
      <c r="B682" s="40"/>
      <c r="C682" s="40"/>
      <c r="D682" s="59"/>
      <c r="E682" s="25"/>
    </row>
    <row r="683" spans="2:5" ht="12.75">
      <c r="B683" s="40"/>
      <c r="C683" s="40"/>
      <c r="D683" s="59"/>
      <c r="E683" s="25"/>
    </row>
    <row r="684" spans="2:5" ht="12.75">
      <c r="B684" s="40"/>
      <c r="C684" s="40"/>
      <c r="D684" s="59"/>
      <c r="E684" s="25"/>
    </row>
    <row r="685" spans="2:5" ht="12.75">
      <c r="B685" s="40"/>
      <c r="C685" s="40"/>
      <c r="D685" s="59"/>
      <c r="E685" s="25"/>
    </row>
    <row r="686" spans="2:5" ht="12.75">
      <c r="B686" s="40"/>
      <c r="C686" s="40"/>
      <c r="D686" s="59"/>
      <c r="E686" s="25"/>
    </row>
    <row r="687" spans="2:5" ht="12.75">
      <c r="B687" s="40"/>
      <c r="C687" s="40"/>
      <c r="D687" s="59"/>
      <c r="E687" s="25"/>
    </row>
    <row r="688" spans="2:5" ht="12.75">
      <c r="B688" s="40"/>
      <c r="C688" s="40"/>
      <c r="D688" s="59"/>
      <c r="E688" s="25"/>
    </row>
    <row r="689" spans="2:5" ht="12.75">
      <c r="B689" s="40"/>
      <c r="C689" s="40"/>
      <c r="D689" s="59"/>
      <c r="E689" s="25"/>
    </row>
    <row r="690" spans="2:5" ht="12.75">
      <c r="B690" s="40"/>
      <c r="C690" s="40"/>
      <c r="D690" s="59"/>
      <c r="E690" s="25"/>
    </row>
    <row r="691" spans="2:5" ht="12.75">
      <c r="B691" s="40"/>
      <c r="C691" s="40"/>
      <c r="D691" s="59"/>
      <c r="E691" s="25"/>
    </row>
    <row r="692" spans="2:5" ht="12.75">
      <c r="B692" s="40"/>
      <c r="C692" s="40"/>
      <c r="D692" s="59"/>
      <c r="E692" s="25"/>
    </row>
    <row r="693" spans="2:5" ht="12.75">
      <c r="B693" s="40"/>
      <c r="C693" s="40"/>
      <c r="D693" s="59"/>
      <c r="E693" s="25"/>
    </row>
    <row r="694" spans="2:5" ht="12.75">
      <c r="B694" s="40"/>
      <c r="C694" s="40"/>
      <c r="D694" s="59"/>
      <c r="E694" s="25"/>
    </row>
    <row r="695" spans="2:5" ht="12.75">
      <c r="B695" s="40"/>
      <c r="C695" s="40"/>
      <c r="D695" s="59"/>
      <c r="E695" s="25"/>
    </row>
    <row r="696" spans="2:5" ht="12.75">
      <c r="B696" s="40"/>
      <c r="C696" s="40"/>
      <c r="D696" s="59"/>
      <c r="E696" s="25"/>
    </row>
    <row r="697" spans="2:5" ht="12.75">
      <c r="B697" s="40"/>
      <c r="C697" s="40"/>
      <c r="D697" s="59"/>
      <c r="E697" s="25"/>
    </row>
    <row r="698" spans="2:5" ht="12.75">
      <c r="B698" s="40"/>
      <c r="C698" s="40"/>
      <c r="D698" s="59"/>
      <c r="E698" s="25"/>
    </row>
    <row r="699" spans="2:5" ht="12.75">
      <c r="B699" s="40"/>
      <c r="C699" s="40"/>
      <c r="D699" s="59"/>
      <c r="E699" s="25"/>
    </row>
    <row r="700" spans="2:5" ht="12.75">
      <c r="B700" s="40"/>
      <c r="C700" s="40"/>
      <c r="D700" s="59"/>
      <c r="E700" s="25"/>
    </row>
    <row r="701" spans="2:5" ht="12.75">
      <c r="B701" s="40"/>
      <c r="C701" s="40"/>
      <c r="D701" s="59"/>
      <c r="E701" s="25"/>
    </row>
    <row r="702" spans="2:5" ht="12.75">
      <c r="B702" s="40"/>
      <c r="C702" s="40"/>
      <c r="D702" s="59"/>
      <c r="E702" s="25"/>
    </row>
    <row r="703" spans="2:5" ht="12.75">
      <c r="B703" s="40"/>
      <c r="C703" s="40"/>
      <c r="D703" s="59"/>
      <c r="E703" s="25"/>
    </row>
    <row r="704" spans="2:5" ht="12.75">
      <c r="B704" s="40"/>
      <c r="C704" s="40"/>
      <c r="D704" s="59"/>
      <c r="E704" s="25"/>
    </row>
    <row r="705" spans="2:5" ht="12.75">
      <c r="B705" s="40"/>
      <c r="C705" s="40"/>
      <c r="D705" s="59"/>
      <c r="E705" s="25"/>
    </row>
    <row r="706" spans="2:5" ht="12.75">
      <c r="B706" s="40"/>
      <c r="C706" s="40"/>
      <c r="D706" s="59"/>
      <c r="E706" s="25"/>
    </row>
    <row r="707" spans="2:5" ht="12.75">
      <c r="B707" s="40"/>
      <c r="C707" s="40"/>
      <c r="D707" s="59"/>
      <c r="E707" s="25"/>
    </row>
    <row r="708" spans="2:5" ht="12.75">
      <c r="B708" s="40"/>
      <c r="C708" s="40"/>
      <c r="D708" s="59"/>
      <c r="E708" s="25"/>
    </row>
    <row r="709" spans="2:5" ht="12.75">
      <c r="B709" s="40"/>
      <c r="C709" s="40"/>
      <c r="D709" s="59"/>
      <c r="E709" s="25"/>
    </row>
    <row r="710" spans="2:5" ht="12.75">
      <c r="B710" s="40"/>
      <c r="C710" s="40"/>
      <c r="D710" s="59"/>
      <c r="E710" s="25"/>
    </row>
    <row r="711" spans="2:5" ht="12.75">
      <c r="B711" s="40"/>
      <c r="C711" s="40"/>
      <c r="D711" s="59"/>
      <c r="E711" s="25"/>
    </row>
    <row r="712" spans="2:5" ht="12.75">
      <c r="B712" s="40"/>
      <c r="C712" s="40"/>
      <c r="D712" s="59"/>
      <c r="E712" s="25"/>
    </row>
    <row r="713" spans="2:5" ht="12.75">
      <c r="B713" s="40"/>
      <c r="C713" s="40"/>
      <c r="D713" s="59"/>
      <c r="E713" s="25"/>
    </row>
    <row r="714" spans="2:5" ht="12.75">
      <c r="B714" s="40"/>
      <c r="C714" s="40"/>
      <c r="D714" s="59"/>
      <c r="E714" s="25"/>
    </row>
    <row r="715" spans="2:5" ht="12.75">
      <c r="B715" s="40"/>
      <c r="C715" s="40"/>
      <c r="D715" s="59"/>
      <c r="E715" s="25"/>
    </row>
    <row r="716" spans="2:5" ht="12.75">
      <c r="B716" s="40"/>
      <c r="C716" s="40"/>
      <c r="D716" s="59"/>
      <c r="E716" s="25"/>
    </row>
    <row r="717" spans="2:5" ht="12.75">
      <c r="B717" s="40"/>
      <c r="C717" s="40"/>
      <c r="D717" s="59"/>
      <c r="E717" s="25"/>
    </row>
    <row r="718" spans="2:5" ht="12.75">
      <c r="B718" s="40"/>
      <c r="C718" s="40"/>
      <c r="D718" s="59"/>
      <c r="E718" s="25"/>
    </row>
    <row r="719" spans="2:5" ht="12.75">
      <c r="B719" s="40"/>
      <c r="C719" s="40"/>
      <c r="D719" s="59"/>
      <c r="E719" s="25"/>
    </row>
    <row r="720" spans="2:5" ht="12.75">
      <c r="B720" s="40"/>
      <c r="C720" s="40"/>
      <c r="D720" s="59"/>
      <c r="E720" s="25"/>
    </row>
    <row r="721" spans="2:5" ht="12.75">
      <c r="B721" s="40"/>
      <c r="C721" s="40"/>
      <c r="D721" s="59"/>
      <c r="E721" s="25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2009-11-09T14:04:52Z</cp:lastPrinted>
  <dcterms:created xsi:type="dcterms:W3CDTF">2000-09-26T13:15:05Z</dcterms:created>
  <dcterms:modified xsi:type="dcterms:W3CDTF">2009-11-09T14:09:57Z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