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570" windowWidth="9720" windowHeight="7020" activeTab="0"/>
  </bookViews>
  <sheets>
    <sheet name="DOCHi2000" sheetId="1" r:id="rId1"/>
  </sheets>
  <definedNames/>
  <calcPr fullCalcOnLoad="1"/>
</workbook>
</file>

<file path=xl/sharedStrings.xml><?xml version="1.0" encoding="utf-8"?>
<sst xmlns="http://schemas.openxmlformats.org/spreadsheetml/2006/main" count="461" uniqueCount="228">
  <si>
    <t>a) zestawienie dochodów wg działów</t>
  </si>
  <si>
    <t xml:space="preserve">% </t>
  </si>
  <si>
    <t>Struktura</t>
  </si>
  <si>
    <t>Lp.</t>
  </si>
  <si>
    <t>Dz.-rozdz.&amp;</t>
  </si>
  <si>
    <t xml:space="preserve"> Treść</t>
  </si>
  <si>
    <t>wykonania</t>
  </si>
  <si>
    <t>GOSPODARKA KOMUNALNA</t>
  </si>
  <si>
    <t>BEZPIECZEŃSTWO  PUBLICZNE</t>
  </si>
  <si>
    <t>OGÓŁEM</t>
  </si>
  <si>
    <t>b) zestawienie dochodów wg działów, rozdziałów i paragrafów</t>
  </si>
  <si>
    <t>Pozostała działalność</t>
  </si>
  <si>
    <t>różne opłaty (świadectwa pochodz.zwierz.)</t>
  </si>
  <si>
    <t>w tym:</t>
  </si>
  <si>
    <t>Gospodarka gruntami i nieruchom.</t>
  </si>
  <si>
    <t>wpływy z usług</t>
  </si>
  <si>
    <t>gruntu</t>
  </si>
  <si>
    <t>lokali mieszkalnych</t>
  </si>
  <si>
    <t>lokali użytkowych</t>
  </si>
  <si>
    <t>OŚWIATA I WYCHOWANIE</t>
  </si>
  <si>
    <t>Szkoły podstawowe</t>
  </si>
  <si>
    <t>Gimnazja</t>
  </si>
  <si>
    <t>OPIEKA SPOŁECZNA</t>
  </si>
  <si>
    <t>Dodatki mieszkaniowe</t>
  </si>
  <si>
    <t>DOCH.OD OSÓB PRAWN.,OD</t>
  </si>
  <si>
    <t>OSÓB FIZYCZN.I OD INNYCH...</t>
  </si>
  <si>
    <t>podatek rolny</t>
  </si>
  <si>
    <t>podatek leśny</t>
  </si>
  <si>
    <t>podatek od nieruchomości</t>
  </si>
  <si>
    <t>podatek od środków transportowych</t>
  </si>
  <si>
    <t>opłata prolongacyjna</t>
  </si>
  <si>
    <t>zaległości z podatków zniesionych</t>
  </si>
  <si>
    <t>podatek od spadków i darowizn</t>
  </si>
  <si>
    <t>podatek od posiadania psów</t>
  </si>
  <si>
    <t>Urzędy wojewódzkie</t>
  </si>
  <si>
    <t>cena za for.zaw.spec.ist.war.zamów.</t>
  </si>
  <si>
    <t>zezwol.na przejazdy taksówką</t>
  </si>
  <si>
    <t>Obrona cywilna</t>
  </si>
  <si>
    <t>ROZLICZENIA RÓŻNE</t>
  </si>
  <si>
    <t>subwencje ogólne z budżetu  państwa</t>
  </si>
  <si>
    <t>Różne rozliczenia finansowe</t>
  </si>
  <si>
    <t>ROLNICTWO  I  ŁOWIECTWO</t>
  </si>
  <si>
    <t>TRANSPORT I ŁĄCZNOŚĆ</t>
  </si>
  <si>
    <t>I OCHRONA ŚRODOWISKA</t>
  </si>
  <si>
    <t>GOSPODARKA MIESZKANIOWA</t>
  </si>
  <si>
    <t>EDUKACYJNA  OPIEKA</t>
  </si>
  <si>
    <t>WYCHOWAWCZA</t>
  </si>
  <si>
    <t xml:space="preserve">Kolonie i obozy oraz inne formy </t>
  </si>
  <si>
    <t>szkolnej</t>
  </si>
  <si>
    <t>Usługi opiekuńcze i specjalistyczne</t>
  </si>
  <si>
    <t xml:space="preserve">usługi opiekuńcze </t>
  </si>
  <si>
    <t>Zasiłki i pomoc w naturze oraz</t>
  </si>
  <si>
    <t>Ośrodki pomocy społecznej</t>
  </si>
  <si>
    <t>Zasiłki rodzinne, pilęgnacyjne</t>
  </si>
  <si>
    <t>i wychowawcze</t>
  </si>
  <si>
    <t>TURYSTYKA</t>
  </si>
  <si>
    <t>osób fizycznych</t>
  </si>
  <si>
    <t>Wpływy z podatku dochodowego od</t>
  </si>
  <si>
    <t>Wpływy z pod.rolnego,pod.leśnego,pod.</t>
  </si>
  <si>
    <t xml:space="preserve">od czynności cywilnoprawnych oraz </t>
  </si>
  <si>
    <t>podatków i opłat lokalnych od osób</t>
  </si>
  <si>
    <t>prawnych i innych jedn.organizacyjnych</t>
  </si>
  <si>
    <t>od  spadków i darowizn,pod.od czynności</t>
  </si>
  <si>
    <t>cywilnoprawnych oraz podatków i opłat</t>
  </si>
  <si>
    <t>lokalnych od osób fizycznych</t>
  </si>
  <si>
    <t>Urzędy gmin</t>
  </si>
  <si>
    <t>I OCHRONA  PRZECIWPOŻAROWA</t>
  </si>
  <si>
    <t>Część oświatowa subwencji ogólnej</t>
  </si>
  <si>
    <t>dla jednostek samorządu terytorial.</t>
  </si>
  <si>
    <t>Część rekompensująca subwencji</t>
  </si>
  <si>
    <t>ogólnej dla gmin</t>
  </si>
  <si>
    <t>Część podstawowa subwencji ogólnej</t>
  </si>
  <si>
    <t>dla gmin</t>
  </si>
  <si>
    <t>URZĘDY NACZELNYCH ORGANÓW</t>
  </si>
  <si>
    <t>WŁADZY PAŃSTWOWEJ, KONTROLI</t>
  </si>
  <si>
    <t xml:space="preserve"> I OCHRONY PRAWA  ORAZ SĄDOW.</t>
  </si>
  <si>
    <t>Urzędy naczelnych organów władzy</t>
  </si>
  <si>
    <t>państw.,kontroli i ochrony prawa</t>
  </si>
  <si>
    <t>O10</t>
  </si>
  <si>
    <t>O69</t>
  </si>
  <si>
    <t>O97</t>
  </si>
  <si>
    <t>wpływy z różnych dochodów</t>
  </si>
  <si>
    <t>O44</t>
  </si>
  <si>
    <t>wpływy z opłaty miejscowej</t>
  </si>
  <si>
    <t>O77</t>
  </si>
  <si>
    <t>O91</t>
  </si>
  <si>
    <t>podatków i opłat</t>
  </si>
  <si>
    <t>O75</t>
  </si>
  <si>
    <t>dochody z najmu i dzierżawy składnik.</t>
  </si>
  <si>
    <t>O83</t>
  </si>
  <si>
    <t>O84</t>
  </si>
  <si>
    <t>składników majątkowych</t>
  </si>
  <si>
    <t xml:space="preserve">wpływy ze sprzedaży wyrobów i </t>
  </si>
  <si>
    <t>wpływy z różnych opłat</t>
  </si>
  <si>
    <t>O76</t>
  </si>
  <si>
    <t>wpływy z tyt.przekształcenia prawa</t>
  </si>
  <si>
    <t>użytkowania wieczystego przysług.</t>
  </si>
  <si>
    <t>osobom fizycznym w prawo własności</t>
  </si>
  <si>
    <t>O47</t>
  </si>
  <si>
    <t>wpływy z opłat za zarząd, użytkowanie</t>
  </si>
  <si>
    <t>i użytkowanie wieczyste nieruchomości</t>
  </si>
  <si>
    <t>wpływy z różnych  dochodów</t>
  </si>
  <si>
    <t>odsetki od nieterminowych wpłat z tyt.</t>
  </si>
  <si>
    <t>ADMINISTRACJA  PUBLICZNA</t>
  </si>
  <si>
    <t>O45</t>
  </si>
  <si>
    <t>wpływy z opłaty administracyjnej za</t>
  </si>
  <si>
    <t>czynności urzedowe</t>
  </si>
  <si>
    <t>wpływy z tyt.wynagrodzenia płatnika</t>
  </si>
  <si>
    <t>rozliczenia z lat ubiegłych</t>
  </si>
  <si>
    <t>O48</t>
  </si>
  <si>
    <t>O57</t>
  </si>
  <si>
    <t>od ludności</t>
  </si>
  <si>
    <t>OO1</t>
  </si>
  <si>
    <t>OO2</t>
  </si>
  <si>
    <t>O32</t>
  </si>
  <si>
    <t>O33</t>
  </si>
  <si>
    <t>O31</t>
  </si>
  <si>
    <t>O34</t>
  </si>
  <si>
    <t>O56</t>
  </si>
  <si>
    <t>O92</t>
  </si>
  <si>
    <t>pozostałe odsetki</t>
  </si>
  <si>
    <t>O35</t>
  </si>
  <si>
    <t>podatek od działalności gospodarczej</t>
  </si>
  <si>
    <t>karty podatkowej</t>
  </si>
  <si>
    <t>O36</t>
  </si>
  <si>
    <t>O43</t>
  </si>
  <si>
    <t>wpływy z opłaty targowej</t>
  </si>
  <si>
    <t>O37</t>
  </si>
  <si>
    <t>O41</t>
  </si>
  <si>
    <t>wpływy z opłaty skarbowej</t>
  </si>
  <si>
    <t>wpływy z różnych opłat (cmentarne)</t>
  </si>
  <si>
    <t>Drogi publiczne powiatowe</t>
  </si>
  <si>
    <t>dotacje celowe otrzymane z powiatu na</t>
  </si>
  <si>
    <t>zadania bieżace realizowane na podst.</t>
  </si>
  <si>
    <t>porozumień między j.s.t.</t>
  </si>
  <si>
    <t>Oświetlenie ulic,placów i dróg</t>
  </si>
  <si>
    <t>dotacje celowe otrzymane z bud.państ.</t>
  </si>
  <si>
    <t>dotacje celowe otzrymane z bud.państ.</t>
  </si>
  <si>
    <t>na realizację zadań bieżących z zakresu</t>
  </si>
  <si>
    <t>administr.rządowej orza innych zadań</t>
  </si>
  <si>
    <t>zleconych gminie ustawami</t>
  </si>
  <si>
    <t>wpłaty z tyt.odpłatnego nabycia prawa</t>
  </si>
  <si>
    <t>własności nieruchomości</t>
  </si>
  <si>
    <t>budynki</t>
  </si>
  <si>
    <t>szkoła nr 1</t>
  </si>
  <si>
    <t>szkoła nr 2</t>
  </si>
  <si>
    <t xml:space="preserve">szkoła nr 2 </t>
  </si>
  <si>
    <t>na realizację własnych zadań bieżacych</t>
  </si>
  <si>
    <t>gmin</t>
  </si>
  <si>
    <t>składki na ubezpieczenia społeczne</t>
  </si>
  <si>
    <t>na realizacje zadań bieżacych z zakresu</t>
  </si>
  <si>
    <t xml:space="preserve">administr.rządowej oraz innych zadań </t>
  </si>
  <si>
    <t>realizację zadań bieżących jednost. sektora</t>
  </si>
  <si>
    <t>podatek dochodowy od osób fizycznych</t>
  </si>
  <si>
    <t>podatek dochodowy od osób prawnych</t>
  </si>
  <si>
    <t>osób fizycznych,opłacany w formie</t>
  </si>
  <si>
    <t>dochód budżetu państwa</t>
  </si>
  <si>
    <t>Udziały gmin w podatkach stanow.</t>
  </si>
  <si>
    <t xml:space="preserve">pozostałe odsetki (odsetki od środków </t>
  </si>
  <si>
    <t>sub.rekompens.pod.od środków transport.</t>
  </si>
  <si>
    <t>sub.rekomp.ulgi w pod.rol.,leśn,i od nier.</t>
  </si>
  <si>
    <t>Stołówki szkolne</t>
  </si>
  <si>
    <t>gimnazjum</t>
  </si>
  <si>
    <t>Straż Miejska</t>
  </si>
  <si>
    <t>grzywny,mandaty i inne kary pieniężne</t>
  </si>
  <si>
    <t>O1095</t>
  </si>
  <si>
    <t>przed</t>
  </si>
  <si>
    <t>kol.6/5</t>
  </si>
  <si>
    <t>wykona-</t>
  </si>
  <si>
    <t>nia</t>
  </si>
  <si>
    <t>DZIAŁALNOŚĆ USŁUGOWA</t>
  </si>
  <si>
    <t>Cmentarze</t>
  </si>
  <si>
    <t>zwrot opłat sądowych</t>
  </si>
  <si>
    <t>prowizja za znaki skarbowe</t>
  </si>
  <si>
    <t>Wybory do rad gmin,rad powiatów ......</t>
  </si>
  <si>
    <t>oraz referenda gminne.........</t>
  </si>
  <si>
    <t>odsetki od nietrminowych wpłat......</t>
  </si>
  <si>
    <t>O50</t>
  </si>
  <si>
    <t>podatek od czynności cywilnoprawnych</t>
  </si>
  <si>
    <t>Wpływy z innych opłat stanowiących</t>
  </si>
  <si>
    <t>dochody jedn.saorz.teryt.na podst .ustaw</t>
  </si>
  <si>
    <t>majątkowych Sakrbu Państwa,jedn.samorz.</t>
  </si>
  <si>
    <t>teryt.lub innych jednostekzaliczanych do</t>
  </si>
  <si>
    <t>sektora finsnów publ.oraz innych umów.....</t>
  </si>
  <si>
    <t>Przedszkola</t>
  </si>
  <si>
    <t>zmiany na</t>
  </si>
  <si>
    <t>plus/minus</t>
  </si>
  <si>
    <t>zwrot za upomnienia</t>
  </si>
  <si>
    <t>dotacje celowe otrzym.z bud.państwa.....</t>
  </si>
  <si>
    <t>(odpisy na ZFŚS nauczycieli emerytów)</t>
  </si>
  <si>
    <t>odsetki od nieterminowych wpłat...........</t>
  </si>
  <si>
    <t>na rachunkach bankowych i inne)</t>
  </si>
  <si>
    <t>Plan na</t>
  </si>
  <si>
    <t>2002 r.</t>
  </si>
  <si>
    <t>dotacje otrzymane z funduszy celowych na</t>
  </si>
  <si>
    <t>Towarzystwa Budownictwa Społecznego</t>
  </si>
  <si>
    <t>Składki na ubezpieczenie zdrowotne</t>
  </si>
  <si>
    <t>opłacane za osoby pobierające niektóre</t>
  </si>
  <si>
    <t>świadczenia z pomocy społecznej</t>
  </si>
  <si>
    <t>odsetki od nieterminowych wpłat.........</t>
  </si>
  <si>
    <t>w zł</t>
  </si>
  <si>
    <t>załącznik nr 1 do objaśnień</t>
  </si>
  <si>
    <t>(zwrot nakładów-przedsięwzięcie termomodern.)</t>
  </si>
  <si>
    <t>po</t>
  </si>
  <si>
    <t>Wykonanie</t>
  </si>
  <si>
    <t>Drogi publiczne gminne</t>
  </si>
  <si>
    <t>Opracowania geodezyjne i kartograf.</t>
  </si>
  <si>
    <t>Komendy powiatowe Policji</t>
  </si>
  <si>
    <t>gmin (dożywianie uczniów)</t>
  </si>
  <si>
    <t>finansów publicznych (kombatanci)</t>
  </si>
  <si>
    <t xml:space="preserve">wypoczynku dzieci i młodzieży </t>
  </si>
  <si>
    <t>zmianami</t>
  </si>
  <si>
    <t>zmianach</t>
  </si>
  <si>
    <t xml:space="preserve">Burmistrza Międzyzdrojów </t>
  </si>
  <si>
    <t>koszty zastępstwa procesowego</t>
  </si>
  <si>
    <t>wpływy z opłat za zezw.na sprzed.alkoh..</t>
  </si>
  <si>
    <t>(wyprawka dla I klas)</t>
  </si>
  <si>
    <t>gmin (wynagrodzenia nauczycieli)</t>
  </si>
  <si>
    <t>Świetlice szkolne</t>
  </si>
  <si>
    <t>roczna opłata z tyt.użytkow.wieczystego</t>
  </si>
  <si>
    <t>opłata za oddanie gruntu w użytk.wiecz.</t>
  </si>
  <si>
    <t>Referenda ogólnokrajowe i konstytucyjne</t>
  </si>
  <si>
    <t>Plan na rok 2003</t>
  </si>
  <si>
    <t>teryt.lub innych jednostek zaliczanych do</t>
  </si>
  <si>
    <t>Zestawienie dochodów za  2003r. (plan,wykonanie i wskaźniki)</t>
  </si>
  <si>
    <t>KULTURA FIZYCZNA I SPORT</t>
  </si>
  <si>
    <t>Załącznik nr 1 do Zarządzenia  Nr 31/Fin/04</t>
  </si>
  <si>
    <t>z dnia 5 marca 2004r.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</si>
</sst>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i/>
      <sz val="9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i/>
      <sz val="8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 horizontal="centerContinuous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4" xfId="0" applyBorder="1" applyAlignment="1">
      <alignment horizontal="center"/>
    </xf>
    <xf numFmtId="3" fontId="1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" fillId="0" borderId="2" xfId="0" applyFont="1" applyBorder="1" applyAlignment="1">
      <alignment horizontal="center"/>
    </xf>
    <xf numFmtId="9" fontId="0" fillId="0" borderId="0" xfId="0" applyNumberFormat="1" applyAlignment="1">
      <alignment/>
    </xf>
    <xf numFmtId="0" fontId="8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7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centerContinuous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3" fontId="3" fillId="0" borderId="6" xfId="0" applyNumberFormat="1" applyFont="1" applyBorder="1" applyAlignment="1">
      <alignment/>
    </xf>
    <xf numFmtId="0" fontId="0" fillId="0" borderId="7" xfId="0" applyBorder="1" applyAlignment="1">
      <alignment horizontal="center"/>
    </xf>
    <xf numFmtId="3" fontId="0" fillId="0" borderId="6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3" fontId="7" fillId="0" borderId="2" xfId="0" applyNumberFormat="1" applyFont="1" applyBorder="1" applyAlignment="1">
      <alignment/>
    </xf>
    <xf numFmtId="9" fontId="0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3" fontId="4" fillId="0" borderId="0" xfId="0" applyNumberFormat="1" applyFont="1" applyAlignment="1">
      <alignment/>
    </xf>
    <xf numFmtId="3" fontId="0" fillId="0" borderId="5" xfId="0" applyNumberFormat="1" applyBorder="1" applyAlignment="1">
      <alignment/>
    </xf>
    <xf numFmtId="9" fontId="0" fillId="0" borderId="0" xfId="0" applyNumberFormat="1" applyFont="1" applyAlignment="1">
      <alignment/>
    </xf>
    <xf numFmtId="9" fontId="0" fillId="0" borderId="1" xfId="0" applyNumberFormat="1" applyFont="1" applyBorder="1" applyAlignment="1">
      <alignment/>
    </xf>
    <xf numFmtId="9" fontId="8" fillId="0" borderId="5" xfId="0" applyNumberFormat="1" applyFont="1" applyBorder="1" applyAlignment="1">
      <alignment/>
    </xf>
    <xf numFmtId="0" fontId="0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left"/>
    </xf>
    <xf numFmtId="9" fontId="8" fillId="0" borderId="4" xfId="0" applyNumberFormat="1" applyFont="1" applyBorder="1" applyAlignment="1">
      <alignment horizontal="centerContinuous"/>
    </xf>
    <xf numFmtId="0" fontId="8" fillId="0" borderId="2" xfId="0" applyFont="1" applyBorder="1" applyAlignment="1">
      <alignment/>
    </xf>
    <xf numFmtId="3" fontId="7" fillId="0" borderId="7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3" fontId="1" fillId="0" borderId="0" xfId="0" applyNumberFormat="1" applyFont="1" applyBorder="1" applyAlignment="1">
      <alignment/>
    </xf>
    <xf numFmtId="9" fontId="0" fillId="0" borderId="4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3" fillId="0" borderId="5" xfId="0" applyNumberFormat="1" applyFont="1" applyBorder="1" applyAlignment="1">
      <alignment/>
    </xf>
    <xf numFmtId="0" fontId="1" fillId="0" borderId="0" xfId="0" applyFont="1" applyAlignment="1">
      <alignment/>
    </xf>
    <xf numFmtId="9" fontId="1" fillId="0" borderId="5" xfId="0" applyNumberFormat="1" applyFont="1" applyBorder="1" applyAlignment="1">
      <alignment/>
    </xf>
    <xf numFmtId="9" fontId="1" fillId="0" borderId="4" xfId="0" applyNumberFormat="1" applyFont="1" applyBorder="1" applyAlignment="1">
      <alignment/>
    </xf>
    <xf numFmtId="9" fontId="1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9" fontId="8" fillId="0" borderId="8" xfId="0" applyNumberFormat="1" applyFont="1" applyBorder="1" applyAlignment="1">
      <alignment/>
    </xf>
    <xf numFmtId="10" fontId="8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8" xfId="0" applyFont="1" applyBorder="1" applyAlignment="1">
      <alignment/>
    </xf>
    <xf numFmtId="1" fontId="8" fillId="0" borderId="3" xfId="0" applyNumberFormat="1" applyFont="1" applyBorder="1" applyAlignment="1">
      <alignment/>
    </xf>
    <xf numFmtId="0" fontId="8" fillId="0" borderId="4" xfId="0" applyFont="1" applyBorder="1" applyAlignment="1">
      <alignment horizontal="center"/>
    </xf>
    <xf numFmtId="10" fontId="9" fillId="0" borderId="2" xfId="0" applyNumberFormat="1" applyFont="1" applyBorder="1" applyAlignment="1">
      <alignment/>
    </xf>
    <xf numFmtId="10" fontId="9" fillId="0" borderId="3" xfId="0" applyNumberFormat="1" applyFont="1" applyBorder="1" applyAlignment="1">
      <alignment/>
    </xf>
    <xf numFmtId="10" fontId="8" fillId="0" borderId="0" xfId="0" applyNumberFormat="1" applyFont="1" applyBorder="1" applyAlignment="1">
      <alignment/>
    </xf>
    <xf numFmtId="10" fontId="10" fillId="0" borderId="2" xfId="0" applyNumberFormat="1" applyFont="1" applyBorder="1" applyAlignment="1">
      <alignment/>
    </xf>
    <xf numFmtId="10" fontId="8" fillId="0" borderId="3" xfId="0" applyNumberFormat="1" applyFont="1" applyBorder="1" applyAlignment="1">
      <alignment/>
    </xf>
    <xf numFmtId="10" fontId="9" fillId="0" borderId="7" xfId="0" applyNumberFormat="1" applyFont="1" applyBorder="1" applyAlignment="1">
      <alignment/>
    </xf>
    <xf numFmtId="0" fontId="1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2"/>
  <sheetViews>
    <sheetView showGridLines="0" tabSelected="1" workbookViewId="0" topLeftCell="A1">
      <selection activeCell="C13" sqref="C13"/>
    </sheetView>
  </sheetViews>
  <sheetFormatPr defaultColWidth="9.00390625" defaultRowHeight="12.75"/>
  <cols>
    <col min="1" max="1" width="3.75390625" style="0" customWidth="1"/>
    <col min="2" max="2" width="9.875" style="0" customWidth="1"/>
    <col min="3" max="3" width="35.25390625" style="0" customWidth="1"/>
    <col min="4" max="4" width="11.00390625" style="33" customWidth="1"/>
    <col min="5" max="5" width="11.375" style="33" customWidth="1"/>
    <col min="6" max="6" width="11.25390625" style="33" hidden="1" customWidth="1"/>
    <col min="7" max="7" width="11.75390625" style="33" customWidth="1"/>
    <col min="8" max="8" width="11.625" style="33" hidden="1" customWidth="1"/>
    <col min="9" max="9" width="7.875" style="113" customWidth="1"/>
    <col min="10" max="10" width="6.375" style="89" customWidth="1"/>
    <col min="12" max="12" width="10.125" style="0" bestFit="1" customWidth="1"/>
  </cols>
  <sheetData>
    <row r="1" spans="4:8" ht="12.75">
      <c r="D1" s="42" t="s">
        <v>226</v>
      </c>
      <c r="E1" s="42"/>
      <c r="F1" s="42"/>
      <c r="G1" s="42"/>
      <c r="H1" s="42" t="s">
        <v>201</v>
      </c>
    </row>
    <row r="2" spans="4:8" ht="12.75">
      <c r="D2" s="42" t="s">
        <v>213</v>
      </c>
      <c r="E2" s="42"/>
      <c r="F2" s="42"/>
      <c r="G2" s="42"/>
      <c r="H2" s="42"/>
    </row>
    <row r="3" ht="12.75">
      <c r="D3" s="33" t="s">
        <v>227</v>
      </c>
    </row>
    <row r="5" spans="2:8" ht="15">
      <c r="B5" s="4" t="s">
        <v>224</v>
      </c>
      <c r="C5" s="21"/>
      <c r="D5" s="34"/>
      <c r="E5" s="34"/>
      <c r="F5" s="34"/>
      <c r="G5" s="34"/>
      <c r="H5" s="34"/>
    </row>
    <row r="6" spans="4:10" s="73" customFormat="1" ht="12.75">
      <c r="D6" s="74"/>
      <c r="E6" s="74"/>
      <c r="F6" s="74"/>
      <c r="G6" s="74"/>
      <c r="H6" s="74"/>
      <c r="I6" s="113"/>
      <c r="J6" s="89"/>
    </row>
    <row r="7" spans="2:9" ht="12.75">
      <c r="B7" s="6" t="s">
        <v>0</v>
      </c>
      <c r="C7" s="6"/>
      <c r="I7" s="113" t="s">
        <v>200</v>
      </c>
    </row>
    <row r="8" spans="1:10" ht="12.75">
      <c r="A8" s="1"/>
      <c r="B8" s="26"/>
      <c r="C8" s="26"/>
      <c r="D8" s="75"/>
      <c r="E8" s="75"/>
      <c r="F8" s="75"/>
      <c r="G8" s="75"/>
      <c r="H8" s="75"/>
      <c r="J8" s="90"/>
    </row>
    <row r="9" spans="1:11" ht="12.75">
      <c r="A9" s="9"/>
      <c r="B9" s="9"/>
      <c r="C9" s="9"/>
      <c r="D9" s="96" t="s">
        <v>222</v>
      </c>
      <c r="E9" s="97"/>
      <c r="F9" s="83"/>
      <c r="G9" s="84"/>
      <c r="H9" s="84" t="s">
        <v>192</v>
      </c>
      <c r="I9" s="114" t="s">
        <v>1</v>
      </c>
      <c r="J9" s="111" t="s">
        <v>2</v>
      </c>
      <c r="K9" s="86"/>
    </row>
    <row r="10" spans="1:10" ht="12.75">
      <c r="A10" s="9" t="s">
        <v>3</v>
      </c>
      <c r="B10" s="28" t="s">
        <v>4</v>
      </c>
      <c r="C10" s="10" t="s">
        <v>5</v>
      </c>
      <c r="D10" s="88" t="s">
        <v>166</v>
      </c>
      <c r="E10" s="82" t="s">
        <v>203</v>
      </c>
      <c r="F10" s="82" t="s">
        <v>185</v>
      </c>
      <c r="G10" s="31" t="s">
        <v>204</v>
      </c>
      <c r="H10" s="88" t="s">
        <v>193</v>
      </c>
      <c r="I10" s="95" t="s">
        <v>6</v>
      </c>
      <c r="J10" s="91" t="s">
        <v>168</v>
      </c>
    </row>
    <row r="11" spans="1:10" ht="12.75">
      <c r="A11" s="11"/>
      <c r="B11" s="11"/>
      <c r="C11" s="11"/>
      <c r="D11" s="35" t="s">
        <v>211</v>
      </c>
      <c r="E11" s="35" t="s">
        <v>212</v>
      </c>
      <c r="F11" s="35" t="s">
        <v>186</v>
      </c>
      <c r="G11" s="35"/>
      <c r="H11" s="35"/>
      <c r="I11" s="115" t="s">
        <v>167</v>
      </c>
      <c r="J11" s="94" t="s">
        <v>169</v>
      </c>
    </row>
    <row r="12" spans="1:10" ht="12.75">
      <c r="A12" s="81">
        <v>1</v>
      </c>
      <c r="B12" s="29">
        <v>2</v>
      </c>
      <c r="C12" s="29">
        <v>3</v>
      </c>
      <c r="D12" s="36">
        <v>4</v>
      </c>
      <c r="E12" s="36">
        <v>5</v>
      </c>
      <c r="F12" s="36">
        <v>5</v>
      </c>
      <c r="G12" s="36">
        <v>6</v>
      </c>
      <c r="H12" s="36">
        <v>6</v>
      </c>
      <c r="I12" s="116">
        <v>7</v>
      </c>
      <c r="J12" s="92">
        <v>8</v>
      </c>
    </row>
    <row r="13" spans="1:10" ht="12.75">
      <c r="A13" s="9"/>
      <c r="B13" s="43"/>
      <c r="C13" s="12"/>
      <c r="D13" s="31"/>
      <c r="E13" s="31"/>
      <c r="F13" s="31"/>
      <c r="G13" s="31"/>
      <c r="H13" s="31"/>
      <c r="I13" s="95"/>
      <c r="J13" s="85"/>
    </row>
    <row r="14" spans="1:10" s="4" customFormat="1" ht="15">
      <c r="A14" s="13">
        <v>1</v>
      </c>
      <c r="B14" s="70" t="s">
        <v>78</v>
      </c>
      <c r="C14" s="17" t="s">
        <v>41</v>
      </c>
      <c r="D14" s="24">
        <f>D60</f>
        <v>20</v>
      </c>
      <c r="E14" s="24">
        <f>E60</f>
        <v>50</v>
      </c>
      <c r="F14" s="24">
        <f>F60</f>
        <v>0</v>
      </c>
      <c r="G14" s="24">
        <f>G60</f>
        <v>54</v>
      </c>
      <c r="H14" s="24">
        <f>H60</f>
        <v>20</v>
      </c>
      <c r="I14" s="117">
        <f>G14/E14</f>
        <v>1.08</v>
      </c>
      <c r="J14" s="106">
        <f>G14/G$382</f>
        <v>3.3887028553775045E-06</v>
      </c>
    </row>
    <row r="15" spans="1:10" ht="12.75">
      <c r="A15" s="9"/>
      <c r="B15" s="43"/>
      <c r="C15" s="12"/>
      <c r="D15" s="30"/>
      <c r="E15" s="30"/>
      <c r="F15" s="30"/>
      <c r="G15" s="30"/>
      <c r="H15" s="30"/>
      <c r="I15" s="112"/>
      <c r="J15" s="85"/>
    </row>
    <row r="16" spans="1:10" ht="15">
      <c r="A16" s="9">
        <v>2</v>
      </c>
      <c r="B16" s="70">
        <v>600</v>
      </c>
      <c r="C16" s="17" t="s">
        <v>42</v>
      </c>
      <c r="D16" s="30">
        <f>D63</f>
        <v>0</v>
      </c>
      <c r="E16" s="30">
        <f>E63</f>
        <v>34253</v>
      </c>
      <c r="F16" s="30">
        <f>F63</f>
        <v>0</v>
      </c>
      <c r="G16" s="30">
        <f>G63</f>
        <v>26323</v>
      </c>
      <c r="H16" s="30">
        <f>H63</f>
        <v>0</v>
      </c>
      <c r="I16" s="117">
        <f>G16/E16</f>
        <v>0.7684874317578022</v>
      </c>
      <c r="J16" s="106">
        <f>G16/G$382</f>
        <v>0.0016518671344833713</v>
      </c>
    </row>
    <row r="17" spans="1:10" ht="12.75">
      <c r="A17" s="9"/>
      <c r="B17" s="43"/>
      <c r="C17" s="12"/>
      <c r="D17" s="30"/>
      <c r="E17" s="30"/>
      <c r="F17" s="30"/>
      <c r="G17" s="30"/>
      <c r="H17" s="30"/>
      <c r="I17" s="112"/>
      <c r="J17" s="85"/>
    </row>
    <row r="18" spans="1:10" ht="15">
      <c r="A18" s="9">
        <v>3</v>
      </c>
      <c r="B18" s="70">
        <v>630</v>
      </c>
      <c r="C18" s="17" t="s">
        <v>55</v>
      </c>
      <c r="D18" s="30">
        <f>D70</f>
        <v>562050</v>
      </c>
      <c r="E18" s="30">
        <f>E70</f>
        <v>562050</v>
      </c>
      <c r="F18" s="30">
        <f>F70</f>
        <v>99816</v>
      </c>
      <c r="G18" s="30">
        <f>G70</f>
        <v>661866</v>
      </c>
      <c r="H18" s="30">
        <f>H70</f>
        <v>640050</v>
      </c>
      <c r="I18" s="117">
        <f>G18/E18</f>
        <v>1.177592740859354</v>
      </c>
      <c r="J18" s="106">
        <f>G18/G$382</f>
        <v>0.0415345778532831</v>
      </c>
    </row>
    <row r="19" spans="1:10" ht="12.75">
      <c r="A19" s="9"/>
      <c r="B19" s="43"/>
      <c r="C19" s="12"/>
      <c r="D19" s="30"/>
      <c r="E19" s="30"/>
      <c r="F19" s="30"/>
      <c r="G19" s="30"/>
      <c r="H19" s="30"/>
      <c r="I19" s="112"/>
      <c r="J19" s="85"/>
    </row>
    <row r="20" spans="1:10" ht="15">
      <c r="A20" s="9">
        <v>4</v>
      </c>
      <c r="B20" s="70">
        <v>700</v>
      </c>
      <c r="C20" s="17" t="s">
        <v>44</v>
      </c>
      <c r="D20" s="30">
        <f>D74</f>
        <v>6506508</v>
      </c>
      <c r="E20" s="30">
        <f>E74</f>
        <v>4315942</v>
      </c>
      <c r="F20" s="30">
        <f>F74</f>
        <v>159284</v>
      </c>
      <c r="G20" s="30">
        <f>G74</f>
        <v>3744005</v>
      </c>
      <c r="H20" s="30" t="e">
        <f>H74</f>
        <v>#REF!</v>
      </c>
      <c r="I20" s="117">
        <f>G20/E20</f>
        <v>0.867482695550589</v>
      </c>
      <c r="J20" s="106">
        <f>G20/G$382</f>
        <v>0.23495037840828986</v>
      </c>
    </row>
    <row r="21" spans="1:10" ht="12.75">
      <c r="A21" s="9"/>
      <c r="B21" s="43"/>
      <c r="C21" s="12"/>
      <c r="D21" s="30"/>
      <c r="E21" s="30"/>
      <c r="F21" s="30"/>
      <c r="G21" s="30"/>
      <c r="H21" s="30"/>
      <c r="I21" s="112"/>
      <c r="J21" s="85"/>
    </row>
    <row r="22" spans="1:10" s="79" customFormat="1" ht="15" customHeight="1">
      <c r="A22" s="78">
        <v>5</v>
      </c>
      <c r="B22" s="71">
        <v>710</v>
      </c>
      <c r="C22" s="47" t="s">
        <v>170</v>
      </c>
      <c r="D22" s="48">
        <f>D109</f>
        <v>8800</v>
      </c>
      <c r="E22" s="48">
        <f>E109</f>
        <v>10100</v>
      </c>
      <c r="F22" s="48">
        <f>F109</f>
        <v>2239</v>
      </c>
      <c r="G22" s="48">
        <f>G109</f>
        <v>12792</v>
      </c>
      <c r="H22" s="48">
        <f>H109</f>
        <v>8800</v>
      </c>
      <c r="I22" s="117">
        <f>G22/E22</f>
        <v>1.2665346534653465</v>
      </c>
      <c r="J22" s="106">
        <f>G22/G$382</f>
        <v>0.0008027460541849821</v>
      </c>
    </row>
    <row r="23" spans="1:10" ht="12.75">
      <c r="A23" s="9"/>
      <c r="B23" s="43"/>
      <c r="C23" s="12"/>
      <c r="D23" s="30"/>
      <c r="E23" s="30"/>
      <c r="F23" s="30"/>
      <c r="G23" s="30"/>
      <c r="H23" s="30"/>
      <c r="I23" s="112"/>
      <c r="J23" s="85"/>
    </row>
    <row r="24" spans="1:10" ht="15">
      <c r="A24" s="9">
        <v>6</v>
      </c>
      <c r="B24" s="71">
        <v>750</v>
      </c>
      <c r="C24" s="47" t="s">
        <v>103</v>
      </c>
      <c r="D24" s="30">
        <f>D114</f>
        <v>94200</v>
      </c>
      <c r="E24" s="30">
        <f>E114</f>
        <v>134700</v>
      </c>
      <c r="F24" s="30">
        <f>F114</f>
        <v>53434</v>
      </c>
      <c r="G24" s="30">
        <f>G114</f>
        <v>179294</v>
      </c>
      <c r="H24" s="30" t="e">
        <f>H114</f>
        <v>#REF!</v>
      </c>
      <c r="I24" s="117">
        <f>G24/E24</f>
        <v>1.3310616184112842</v>
      </c>
      <c r="J24" s="106">
        <f>G24/G$382</f>
        <v>0.01125137203244545</v>
      </c>
    </row>
    <row r="25" spans="1:10" ht="15">
      <c r="A25" s="9"/>
      <c r="B25" s="71"/>
      <c r="C25" s="47"/>
      <c r="D25" s="30"/>
      <c r="E25" s="30"/>
      <c r="F25" s="30"/>
      <c r="G25" s="30"/>
      <c r="H25" s="30"/>
      <c r="I25" s="117"/>
      <c r="J25" s="106"/>
    </row>
    <row r="26" spans="1:10" ht="15">
      <c r="A26" s="9">
        <v>7</v>
      </c>
      <c r="B26" s="70">
        <v>751</v>
      </c>
      <c r="C26" s="46" t="s">
        <v>73</v>
      </c>
      <c r="D26" s="30"/>
      <c r="E26" s="30"/>
      <c r="F26" s="30"/>
      <c r="G26" s="30"/>
      <c r="H26" s="30"/>
      <c r="I26" s="117"/>
      <c r="J26" s="106"/>
    </row>
    <row r="27" spans="1:10" ht="15">
      <c r="A27" s="9"/>
      <c r="B27" s="70"/>
      <c r="C27" s="46" t="s">
        <v>74</v>
      </c>
      <c r="D27" s="30"/>
      <c r="E27" s="30"/>
      <c r="F27" s="30"/>
      <c r="G27" s="30"/>
      <c r="H27" s="30"/>
      <c r="I27" s="117"/>
      <c r="J27" s="106"/>
    </row>
    <row r="28" spans="1:10" ht="15">
      <c r="A28" s="9"/>
      <c r="B28" s="70"/>
      <c r="C28" s="46" t="s">
        <v>75</v>
      </c>
      <c r="D28" s="30">
        <f>D145</f>
        <v>1040</v>
      </c>
      <c r="E28" s="30">
        <f>E145</f>
        <v>18020</v>
      </c>
      <c r="F28" s="30">
        <f>F145</f>
        <v>0</v>
      </c>
      <c r="G28" s="30">
        <f>G145</f>
        <v>18020</v>
      </c>
      <c r="H28" s="30" t="e">
        <f>H145</f>
        <v>#REF!</v>
      </c>
      <c r="I28" s="117">
        <f>G28/E28</f>
        <v>1</v>
      </c>
      <c r="J28" s="106">
        <f>G28/G$382</f>
        <v>0.0011308226935907895</v>
      </c>
    </row>
    <row r="29" spans="1:10" ht="15">
      <c r="A29" s="9"/>
      <c r="B29" s="70"/>
      <c r="C29" s="46"/>
      <c r="D29" s="30"/>
      <c r="E29" s="30"/>
      <c r="F29" s="30"/>
      <c r="G29" s="30"/>
      <c r="H29" s="30"/>
      <c r="I29" s="117"/>
      <c r="J29" s="106"/>
    </row>
    <row r="30" spans="1:10" ht="15">
      <c r="A30" s="9">
        <v>8</v>
      </c>
      <c r="B30" s="70">
        <v>754</v>
      </c>
      <c r="C30" s="12" t="s">
        <v>8</v>
      </c>
      <c r="D30" s="30"/>
      <c r="E30" s="30"/>
      <c r="F30" s="30"/>
      <c r="G30" s="30"/>
      <c r="H30" s="30"/>
      <c r="I30" s="117"/>
      <c r="J30" s="106"/>
    </row>
    <row r="31" spans="1:10" ht="15">
      <c r="A31" s="9"/>
      <c r="B31" s="70"/>
      <c r="C31" s="12" t="s">
        <v>66</v>
      </c>
      <c r="D31" s="30">
        <f>D165</f>
        <v>16000</v>
      </c>
      <c r="E31" s="30">
        <f>E165</f>
        <v>16000</v>
      </c>
      <c r="F31" s="30">
        <f>F165</f>
        <v>5556</v>
      </c>
      <c r="G31" s="30">
        <f>G165</f>
        <v>21556</v>
      </c>
      <c r="H31" s="30">
        <f>H165</f>
        <v>16000</v>
      </c>
      <c r="I31" s="117">
        <f>G31/E31</f>
        <v>1.34725</v>
      </c>
      <c r="J31" s="106">
        <f>G31/G$382</f>
        <v>0.001352719976861435</v>
      </c>
    </row>
    <row r="32" spans="1:10" ht="12.75">
      <c r="A32" s="9"/>
      <c r="B32" s="43"/>
      <c r="C32" s="12"/>
      <c r="D32" s="30"/>
      <c r="E32" s="30"/>
      <c r="F32" s="30"/>
      <c r="G32" s="30"/>
      <c r="H32" s="30"/>
      <c r="I32" s="117"/>
      <c r="J32" s="106"/>
    </row>
    <row r="33" spans="1:10" ht="15">
      <c r="A33" s="9">
        <v>9</v>
      </c>
      <c r="B33" s="70">
        <v>756</v>
      </c>
      <c r="C33" s="17" t="s">
        <v>24</v>
      </c>
      <c r="D33" s="30"/>
      <c r="E33" s="30"/>
      <c r="F33" s="30"/>
      <c r="G33" s="30"/>
      <c r="H33" s="30"/>
      <c r="I33" s="117"/>
      <c r="J33" s="106"/>
    </row>
    <row r="34" spans="1:10" ht="15">
      <c r="A34" s="9"/>
      <c r="B34" s="70"/>
      <c r="C34" s="17" t="s">
        <v>25</v>
      </c>
      <c r="D34" s="30">
        <f>D177</f>
        <v>6844647</v>
      </c>
      <c r="E34" s="30">
        <f>E177</f>
        <v>6883976</v>
      </c>
      <c r="F34" s="30" t="e">
        <f>F177</f>
        <v>#REF!</v>
      </c>
      <c r="G34" s="30">
        <f>G177</f>
        <v>7252215</v>
      </c>
      <c r="H34" s="30">
        <f>H177</f>
        <v>6392351</v>
      </c>
      <c r="I34" s="117">
        <f>G34/E34</f>
        <v>1.0534921969512967</v>
      </c>
      <c r="J34" s="106">
        <f>G34/G$382</f>
        <v>0.45510373478354754</v>
      </c>
    </row>
    <row r="35" spans="1:10" ht="12.75">
      <c r="A35" s="9"/>
      <c r="B35" s="43"/>
      <c r="C35" s="12"/>
      <c r="D35" s="30"/>
      <c r="E35" s="30"/>
      <c r="F35" s="30"/>
      <c r="G35" s="30"/>
      <c r="H35" s="30"/>
      <c r="I35" s="117"/>
      <c r="J35" s="106"/>
    </row>
    <row r="36" spans="1:10" ht="15">
      <c r="A36" s="9">
        <v>10</v>
      </c>
      <c r="B36" s="70">
        <v>758</v>
      </c>
      <c r="C36" s="17" t="s">
        <v>38</v>
      </c>
      <c r="D36" s="30">
        <f>D228</f>
        <v>2678055</v>
      </c>
      <c r="E36" s="30">
        <f>E228</f>
        <v>2658312</v>
      </c>
      <c r="F36" s="30">
        <f>F228</f>
        <v>0</v>
      </c>
      <c r="G36" s="30">
        <f>G228</f>
        <v>2640182</v>
      </c>
      <c r="H36" s="30">
        <f>H228</f>
        <v>2564317</v>
      </c>
      <c r="I36" s="117">
        <f>G36/E36</f>
        <v>0.9931798825720984</v>
      </c>
      <c r="J36" s="106">
        <f>G36/G$382</f>
        <v>0.16568133855770908</v>
      </c>
    </row>
    <row r="37" spans="1:10" ht="12.75">
      <c r="A37" s="9"/>
      <c r="B37" s="43"/>
      <c r="C37" s="12"/>
      <c r="D37" s="30"/>
      <c r="E37" s="30"/>
      <c r="F37" s="30"/>
      <c r="G37" s="30"/>
      <c r="H37" s="30"/>
      <c r="I37" s="117"/>
      <c r="J37" s="106"/>
    </row>
    <row r="38" spans="1:10" ht="15">
      <c r="A38" s="9">
        <v>11</v>
      </c>
      <c r="B38" s="70">
        <v>801</v>
      </c>
      <c r="C38" s="20" t="s">
        <v>19</v>
      </c>
      <c r="D38" s="30">
        <f>D250</f>
        <v>265240</v>
      </c>
      <c r="E38" s="30">
        <f>E250</f>
        <v>278058</v>
      </c>
      <c r="F38" s="30">
        <f>F250</f>
        <v>-156</v>
      </c>
      <c r="G38" s="30">
        <f>G250</f>
        <v>256821</v>
      </c>
      <c r="H38" s="30" t="e">
        <f>H250</f>
        <v>#REF!</v>
      </c>
      <c r="I38" s="117">
        <f>G38/E38</f>
        <v>0.9236238482618734</v>
      </c>
      <c r="J38" s="106">
        <f>G38/G$382</f>
        <v>0.016116482518905666</v>
      </c>
    </row>
    <row r="39" spans="1:10" ht="12.75">
      <c r="A39" s="9"/>
      <c r="B39" s="43"/>
      <c r="C39" s="12"/>
      <c r="D39" s="30"/>
      <c r="E39" s="30"/>
      <c r="F39" s="30"/>
      <c r="G39" s="30"/>
      <c r="H39" s="30"/>
      <c r="I39" s="117"/>
      <c r="J39" s="106"/>
    </row>
    <row r="40" spans="1:10" ht="15">
      <c r="A40" s="9">
        <v>12</v>
      </c>
      <c r="B40" s="70">
        <v>853</v>
      </c>
      <c r="C40" s="17" t="s">
        <v>22</v>
      </c>
      <c r="D40" s="30">
        <f>D289</f>
        <v>419000</v>
      </c>
      <c r="E40" s="30">
        <f>E289</f>
        <v>650491</v>
      </c>
      <c r="F40" s="30">
        <f>F289</f>
        <v>-11415</v>
      </c>
      <c r="G40" s="30">
        <f>G289</f>
        <v>637871</v>
      </c>
      <c r="H40" s="30" t="e">
        <f>H289</f>
        <v>#REF!</v>
      </c>
      <c r="I40" s="117">
        <f>G40/E40</f>
        <v>0.9805992703972846</v>
      </c>
      <c r="J40" s="106">
        <f>G40/G$382</f>
        <v>0.040028801464120446</v>
      </c>
    </row>
    <row r="41" spans="1:10" ht="15">
      <c r="A41" s="9"/>
      <c r="B41" s="70"/>
      <c r="C41" s="17"/>
      <c r="D41" s="30"/>
      <c r="E41" s="30"/>
      <c r="F41" s="30"/>
      <c r="G41" s="30"/>
      <c r="H41" s="30"/>
      <c r="I41" s="117"/>
      <c r="J41" s="106"/>
    </row>
    <row r="42" spans="1:10" ht="15">
      <c r="A42" s="9">
        <v>13</v>
      </c>
      <c r="B42" s="71">
        <v>854</v>
      </c>
      <c r="C42" s="47" t="s">
        <v>45</v>
      </c>
      <c r="D42" s="30"/>
      <c r="E42" s="30"/>
      <c r="F42" s="30"/>
      <c r="G42" s="30"/>
      <c r="H42" s="30"/>
      <c r="I42" s="117"/>
      <c r="J42" s="106"/>
    </row>
    <row r="43" spans="1:10" ht="15">
      <c r="A43" s="9"/>
      <c r="B43" s="71"/>
      <c r="C43" s="47" t="s">
        <v>46</v>
      </c>
      <c r="D43" s="67">
        <f>D337</f>
        <v>299050</v>
      </c>
      <c r="E43" s="67">
        <f>E337</f>
        <v>403120</v>
      </c>
      <c r="F43" s="67">
        <f>F337</f>
        <v>-31374</v>
      </c>
      <c r="G43" s="67">
        <f>G337</f>
        <v>371693</v>
      </c>
      <c r="H43" s="67">
        <f>H337</f>
        <v>323080</v>
      </c>
      <c r="I43" s="117">
        <f>G43/E43</f>
        <v>0.922040583449097</v>
      </c>
      <c r="J43" s="106">
        <f>G43/G$382</f>
        <v>0.023325132044885753</v>
      </c>
    </row>
    <row r="44" spans="1:10" ht="12.75">
      <c r="A44" s="13"/>
      <c r="B44" s="43"/>
      <c r="C44" s="12"/>
      <c r="D44" s="30"/>
      <c r="E44" s="30"/>
      <c r="F44" s="30"/>
      <c r="G44" s="30"/>
      <c r="H44" s="30"/>
      <c r="I44" s="117"/>
      <c r="J44" s="106"/>
    </row>
    <row r="45" spans="1:10" ht="15">
      <c r="A45" s="13">
        <v>14</v>
      </c>
      <c r="B45" s="70">
        <v>900</v>
      </c>
      <c r="C45" s="17" t="s">
        <v>7</v>
      </c>
      <c r="D45" s="30"/>
      <c r="E45" s="30"/>
      <c r="F45" s="30"/>
      <c r="G45" s="30"/>
      <c r="H45" s="30"/>
      <c r="I45" s="117"/>
      <c r="J45" s="106"/>
    </row>
    <row r="46" spans="1:10" ht="15">
      <c r="A46" s="13"/>
      <c r="B46" s="70"/>
      <c r="C46" s="17" t="s">
        <v>43</v>
      </c>
      <c r="D46" s="30">
        <f>D371</f>
        <v>101000</v>
      </c>
      <c r="E46" s="30">
        <f>E371</f>
        <v>101000</v>
      </c>
      <c r="F46" s="30">
        <f>F371</f>
        <v>0</v>
      </c>
      <c r="G46" s="30">
        <f>G371</f>
        <v>101000</v>
      </c>
      <c r="H46" s="30" t="e">
        <f>H371</f>
        <v>#REF!</v>
      </c>
      <c r="I46" s="117">
        <f>G46/E46</f>
        <v>1</v>
      </c>
      <c r="J46" s="106">
        <f>G46/G$382</f>
        <v>0.006338129414687555</v>
      </c>
    </row>
    <row r="47" spans="1:10" ht="15">
      <c r="A47" s="13"/>
      <c r="B47" s="70"/>
      <c r="C47" s="17"/>
      <c r="D47" s="30"/>
      <c r="E47" s="30"/>
      <c r="F47" s="30"/>
      <c r="G47" s="30"/>
      <c r="H47" s="30"/>
      <c r="I47" s="117"/>
      <c r="J47" s="106"/>
    </row>
    <row r="48" spans="1:11" ht="15">
      <c r="A48" s="14">
        <v>15</v>
      </c>
      <c r="B48" s="72">
        <v>926</v>
      </c>
      <c r="C48" s="69" t="s">
        <v>225</v>
      </c>
      <c r="D48" s="32">
        <f>D377</f>
        <v>0</v>
      </c>
      <c r="E48" s="32">
        <f>E377</f>
        <v>11600</v>
      </c>
      <c r="F48" s="32">
        <f>F377</f>
        <v>0</v>
      </c>
      <c r="G48" s="32">
        <f>G377</f>
        <v>11609</v>
      </c>
      <c r="H48" s="32"/>
      <c r="I48" s="118">
        <f>G48/E48</f>
        <v>1.0007758620689655</v>
      </c>
      <c r="J48" s="107">
        <f>G48/G$382</f>
        <v>0.0007285083601495824</v>
      </c>
      <c r="K48" s="44"/>
    </row>
    <row r="49" spans="1:10" ht="12.75">
      <c r="A49" s="13"/>
      <c r="B49" s="12"/>
      <c r="C49" s="12" t="s">
        <v>9</v>
      </c>
      <c r="D49" s="30">
        <f>SUM(D14:D48)</f>
        <v>17795610</v>
      </c>
      <c r="E49" s="30">
        <f>SUM(E14:E48)</f>
        <v>16077672</v>
      </c>
      <c r="F49" s="30" t="e">
        <f>SUM(F14:F46)</f>
        <v>#REF!</v>
      </c>
      <c r="G49" s="30">
        <f>SUM(G14:G48)</f>
        <v>15935301</v>
      </c>
      <c r="H49" s="30" t="e">
        <f>SUM(H14:H46)</f>
        <v>#REF!</v>
      </c>
      <c r="I49" s="117">
        <f>G49/E49</f>
        <v>0.9911448000680696</v>
      </c>
      <c r="J49" s="106">
        <f>G49/G$382</f>
        <v>1</v>
      </c>
    </row>
    <row r="50" spans="1:10" ht="12.75">
      <c r="A50" s="14"/>
      <c r="B50" s="15"/>
      <c r="C50" s="15"/>
      <c r="D50" s="32"/>
      <c r="E50" s="32"/>
      <c r="F50" s="32"/>
      <c r="G50" s="32"/>
      <c r="H50" s="32"/>
      <c r="I50" s="118"/>
      <c r="J50" s="107"/>
    </row>
    <row r="51" spans="1:10" ht="12.75">
      <c r="A51" s="7"/>
      <c r="B51" s="8"/>
      <c r="C51" s="8"/>
      <c r="D51" s="101"/>
      <c r="E51" s="101"/>
      <c r="F51" s="101"/>
      <c r="G51" s="101"/>
      <c r="H51" s="101"/>
      <c r="I51" s="119"/>
      <c r="J51" s="103"/>
    </row>
    <row r="52" spans="1:10" ht="12.75">
      <c r="A52" s="7"/>
      <c r="B52" s="8"/>
      <c r="C52" s="8"/>
      <c r="D52" s="101"/>
      <c r="E52" s="101"/>
      <c r="F52" s="101"/>
      <c r="G52" s="101"/>
      <c r="H52" s="101"/>
      <c r="I52" s="119"/>
      <c r="J52" s="103"/>
    </row>
    <row r="53" spans="1:8" ht="12.75">
      <c r="A53" s="7"/>
      <c r="B53" s="8"/>
      <c r="C53" s="7"/>
      <c r="D53" s="37"/>
      <c r="E53" s="37"/>
      <c r="F53" s="37"/>
      <c r="G53" s="37"/>
      <c r="H53" s="37"/>
    </row>
    <row r="54" spans="1:9" ht="12.75">
      <c r="A54" s="6"/>
      <c r="B54" s="2" t="s">
        <v>10</v>
      </c>
      <c r="C54" s="2"/>
      <c r="D54" s="38"/>
      <c r="E54" s="38"/>
      <c r="F54" s="38"/>
      <c r="G54" s="38"/>
      <c r="H54" s="38"/>
      <c r="I54" s="113" t="s">
        <v>200</v>
      </c>
    </row>
    <row r="55" spans="1:10" ht="12.75">
      <c r="A55" s="26"/>
      <c r="B55" s="5"/>
      <c r="C55" s="5"/>
      <c r="D55" s="76"/>
      <c r="E55" s="76"/>
      <c r="F55" s="76"/>
      <c r="G55" s="76"/>
      <c r="H55" s="76"/>
      <c r="J55" s="90"/>
    </row>
    <row r="56" spans="1:10" ht="12.75">
      <c r="A56" s="9"/>
      <c r="B56" s="9"/>
      <c r="C56" s="9"/>
      <c r="D56" s="96" t="s">
        <v>222</v>
      </c>
      <c r="E56" s="97"/>
      <c r="F56" s="83"/>
      <c r="G56" s="84"/>
      <c r="H56" s="84" t="s">
        <v>192</v>
      </c>
      <c r="I56" s="114" t="s">
        <v>1</v>
      </c>
      <c r="J56" s="91" t="s">
        <v>2</v>
      </c>
    </row>
    <row r="57" spans="1:10" ht="12.75">
      <c r="A57" s="9" t="s">
        <v>3</v>
      </c>
      <c r="B57" s="28" t="s">
        <v>4</v>
      </c>
      <c r="C57" s="10" t="s">
        <v>5</v>
      </c>
      <c r="D57" s="88" t="s">
        <v>166</v>
      </c>
      <c r="E57" s="82" t="s">
        <v>203</v>
      </c>
      <c r="F57" s="82" t="s">
        <v>185</v>
      </c>
      <c r="G57" s="31" t="s">
        <v>204</v>
      </c>
      <c r="H57" s="88" t="s">
        <v>193</v>
      </c>
      <c r="I57" s="95" t="s">
        <v>6</v>
      </c>
      <c r="J57" s="91" t="s">
        <v>168</v>
      </c>
    </row>
    <row r="58" spans="1:10" ht="12.75">
      <c r="A58" s="11"/>
      <c r="B58" s="11"/>
      <c r="C58" s="11"/>
      <c r="D58" s="35" t="s">
        <v>211</v>
      </c>
      <c r="E58" s="35" t="s">
        <v>212</v>
      </c>
      <c r="F58" s="35" t="s">
        <v>186</v>
      </c>
      <c r="G58" s="35"/>
      <c r="H58" s="35"/>
      <c r="I58" s="115" t="s">
        <v>167</v>
      </c>
      <c r="J58" s="94" t="s">
        <v>169</v>
      </c>
    </row>
    <row r="59" spans="1:10" ht="12.75">
      <c r="A59" s="81">
        <v>1</v>
      </c>
      <c r="B59" s="29">
        <v>2</v>
      </c>
      <c r="C59" s="29">
        <v>3</v>
      </c>
      <c r="D59" s="36">
        <v>4</v>
      </c>
      <c r="E59" s="36">
        <v>5</v>
      </c>
      <c r="F59" s="36">
        <v>5</v>
      </c>
      <c r="G59" s="36">
        <v>6</v>
      </c>
      <c r="H59" s="36">
        <v>6</v>
      </c>
      <c r="I59" s="116">
        <v>7</v>
      </c>
      <c r="J59" s="92">
        <v>8</v>
      </c>
    </row>
    <row r="60" spans="1:10" s="4" customFormat="1" ht="15">
      <c r="A60" s="13">
        <v>1</v>
      </c>
      <c r="B60" s="16" t="s">
        <v>78</v>
      </c>
      <c r="C60" s="17" t="s">
        <v>41</v>
      </c>
      <c r="D60" s="24">
        <f>SUM(D61)</f>
        <v>20</v>
      </c>
      <c r="E60" s="24">
        <f>SUM(E61)</f>
        <v>50</v>
      </c>
      <c r="F60" s="24">
        <f>SUM(F61)</f>
        <v>0</v>
      </c>
      <c r="G60" s="24">
        <f>SUM(G61)</f>
        <v>54</v>
      </c>
      <c r="H60" s="24">
        <f>SUM(H61)</f>
        <v>20</v>
      </c>
      <c r="I60" s="117">
        <f aca="true" t="shared" si="0" ref="I60:I129">G60/E60</f>
        <v>1.08</v>
      </c>
      <c r="J60" s="106">
        <f>G60/G$382</f>
        <v>3.3887028553775045E-06</v>
      </c>
    </row>
    <row r="61" spans="1:10" s="3" customFormat="1" ht="12.75">
      <c r="A61" s="13">
        <f>A60+1</f>
        <v>2</v>
      </c>
      <c r="B61" s="18" t="s">
        <v>165</v>
      </c>
      <c r="C61" s="19" t="s">
        <v>11</v>
      </c>
      <c r="D61" s="25">
        <f>SUM(D62:D62)</f>
        <v>20</v>
      </c>
      <c r="E61" s="25">
        <f>SUM(E62:E62)</f>
        <v>50</v>
      </c>
      <c r="F61" s="25">
        <f>SUM(F62:F62)</f>
        <v>0</v>
      </c>
      <c r="G61" s="25">
        <f>SUM(G62:G62)</f>
        <v>54</v>
      </c>
      <c r="H61" s="25">
        <f>SUM(H62:H62)</f>
        <v>20</v>
      </c>
      <c r="I61" s="120">
        <f t="shared" si="0"/>
        <v>1.08</v>
      </c>
      <c r="J61" s="104">
        <f>G61/G$382</f>
        <v>3.3887028553775045E-06</v>
      </c>
    </row>
    <row r="62" spans="1:10" s="6" customFormat="1" ht="12.75">
      <c r="A62" s="13">
        <f>A61+1</f>
        <v>3</v>
      </c>
      <c r="B62" s="23" t="s">
        <v>79</v>
      </c>
      <c r="C62" s="45" t="s">
        <v>12</v>
      </c>
      <c r="D62" s="41">
        <v>20</v>
      </c>
      <c r="E62" s="41">
        <v>50</v>
      </c>
      <c r="F62" s="41">
        <v>0</v>
      </c>
      <c r="G62" s="41">
        <v>54</v>
      </c>
      <c r="H62" s="41">
        <v>20</v>
      </c>
      <c r="I62" s="112">
        <f t="shared" si="0"/>
        <v>1.08</v>
      </c>
      <c r="J62" s="85">
        <f>G62/G$382</f>
        <v>3.3887028553775045E-06</v>
      </c>
    </row>
    <row r="63" spans="1:10" s="4" customFormat="1" ht="15">
      <c r="A63" s="13">
        <f aca="true" t="shared" si="1" ref="A63:A132">A62+1</f>
        <v>4</v>
      </c>
      <c r="B63" s="16">
        <v>600</v>
      </c>
      <c r="C63" s="17" t="s">
        <v>42</v>
      </c>
      <c r="D63" s="24">
        <f>D64+D68</f>
        <v>0</v>
      </c>
      <c r="E63" s="24">
        <f>E64+E68</f>
        <v>34253</v>
      </c>
      <c r="F63" s="24">
        <f>F64+F68</f>
        <v>0</v>
      </c>
      <c r="G63" s="24">
        <f>G64+G68</f>
        <v>26323</v>
      </c>
      <c r="H63" s="24">
        <f>H64</f>
        <v>0</v>
      </c>
      <c r="I63" s="117">
        <f>G63/E63</f>
        <v>0.7684874317578022</v>
      </c>
      <c r="J63" s="106">
        <f>G63/G$382</f>
        <v>0.0016518671344833713</v>
      </c>
    </row>
    <row r="64" spans="1:10" s="53" customFormat="1" ht="12.75">
      <c r="A64" s="13">
        <f t="shared" si="1"/>
        <v>5</v>
      </c>
      <c r="B64" s="54">
        <v>60014</v>
      </c>
      <c r="C64" s="51" t="s">
        <v>131</v>
      </c>
      <c r="D64" s="52">
        <f>D67</f>
        <v>0</v>
      </c>
      <c r="E64" s="52">
        <f>E67</f>
        <v>34253</v>
      </c>
      <c r="F64" s="52">
        <f>F67</f>
        <v>0</v>
      </c>
      <c r="G64" s="52">
        <f>G67</f>
        <v>26323</v>
      </c>
      <c r="H64" s="52">
        <f>H67</f>
        <v>0</v>
      </c>
      <c r="I64" s="112">
        <f>G64/E64</f>
        <v>0.7684874317578022</v>
      </c>
      <c r="J64" s="85">
        <f>G64/G$382</f>
        <v>0.0016518671344833713</v>
      </c>
    </row>
    <row r="65" spans="1:10" s="61" customFormat="1" ht="12.75">
      <c r="A65" s="13">
        <f t="shared" si="1"/>
        <v>6</v>
      </c>
      <c r="B65" s="58">
        <v>232</v>
      </c>
      <c r="C65" s="62" t="s">
        <v>132</v>
      </c>
      <c r="D65" s="60"/>
      <c r="E65" s="60"/>
      <c r="F65" s="60"/>
      <c r="G65" s="60"/>
      <c r="H65" s="60"/>
      <c r="I65" s="112"/>
      <c r="J65" s="85"/>
    </row>
    <row r="66" spans="1:10" s="61" customFormat="1" ht="12.75">
      <c r="A66" s="13">
        <f t="shared" si="1"/>
        <v>7</v>
      </c>
      <c r="B66" s="58"/>
      <c r="C66" s="62" t="s">
        <v>133</v>
      </c>
      <c r="D66" s="60"/>
      <c r="E66" s="60"/>
      <c r="F66" s="60"/>
      <c r="G66" s="60"/>
      <c r="H66" s="60"/>
      <c r="I66" s="112"/>
      <c r="J66" s="85"/>
    </row>
    <row r="67" spans="1:10" s="61" customFormat="1" ht="12.75">
      <c r="A67" s="13">
        <f t="shared" si="1"/>
        <v>8</v>
      </c>
      <c r="B67" s="58"/>
      <c r="C67" s="62" t="s">
        <v>134</v>
      </c>
      <c r="D67" s="60">
        <v>0</v>
      </c>
      <c r="E67" s="60">
        <v>34253</v>
      </c>
      <c r="F67" s="60">
        <v>0</v>
      </c>
      <c r="G67" s="60">
        <v>26323</v>
      </c>
      <c r="H67" s="60">
        <v>0</v>
      </c>
      <c r="I67" s="112">
        <f>G67/E67</f>
        <v>0.7684874317578022</v>
      </c>
      <c r="J67" s="85">
        <f aca="true" t="shared" si="2" ref="J67:J75">G67/G$382</f>
        <v>0.0016518671344833713</v>
      </c>
    </row>
    <row r="68" spans="1:10" s="100" customFormat="1" ht="12.75">
      <c r="A68" s="13">
        <f t="shared" si="1"/>
        <v>9</v>
      </c>
      <c r="B68" s="54">
        <v>60016</v>
      </c>
      <c r="C68" s="98" t="s">
        <v>205</v>
      </c>
      <c r="D68" s="99">
        <f>SUM(D69)</f>
        <v>0</v>
      </c>
      <c r="E68" s="99">
        <f>SUM(E69)</f>
        <v>0</v>
      </c>
      <c r="F68" s="99">
        <f>SUM(F69)</f>
        <v>0</v>
      </c>
      <c r="G68" s="99">
        <f>SUM(G69)</f>
        <v>0</v>
      </c>
      <c r="H68" s="99"/>
      <c r="I68" s="120"/>
      <c r="J68" s="104">
        <f t="shared" si="2"/>
        <v>0</v>
      </c>
    </row>
    <row r="69" spans="1:10" s="61" customFormat="1" ht="12.75">
      <c r="A69" s="13">
        <f t="shared" si="1"/>
        <v>10</v>
      </c>
      <c r="B69" s="58" t="s">
        <v>80</v>
      </c>
      <c r="C69" s="62" t="s">
        <v>81</v>
      </c>
      <c r="D69" s="60">
        <v>0</v>
      </c>
      <c r="E69" s="60">
        <v>0</v>
      </c>
      <c r="F69" s="60"/>
      <c r="G69" s="60">
        <v>0</v>
      </c>
      <c r="H69" s="60"/>
      <c r="I69" s="112"/>
      <c r="J69" s="85">
        <f t="shared" si="2"/>
        <v>0</v>
      </c>
    </row>
    <row r="70" spans="1:10" s="4" customFormat="1" ht="15">
      <c r="A70" s="13">
        <f t="shared" si="1"/>
        <v>11</v>
      </c>
      <c r="B70" s="16">
        <v>630</v>
      </c>
      <c r="C70" s="17" t="s">
        <v>55</v>
      </c>
      <c r="D70" s="24">
        <f>D71</f>
        <v>562050</v>
      </c>
      <c r="E70" s="24">
        <f>E71</f>
        <v>562050</v>
      </c>
      <c r="F70" s="24">
        <f>F71</f>
        <v>99816</v>
      </c>
      <c r="G70" s="24">
        <f>G71</f>
        <v>661866</v>
      </c>
      <c r="H70" s="24">
        <f>H71</f>
        <v>640050</v>
      </c>
      <c r="I70" s="117">
        <f t="shared" si="0"/>
        <v>1.177592740859354</v>
      </c>
      <c r="J70" s="106">
        <f t="shared" si="2"/>
        <v>0.0415345778532831</v>
      </c>
    </row>
    <row r="71" spans="1:10" s="3" customFormat="1" ht="12.75">
      <c r="A71" s="13">
        <f t="shared" si="1"/>
        <v>12</v>
      </c>
      <c r="B71" s="18">
        <v>63095</v>
      </c>
      <c r="C71" s="19" t="s">
        <v>11</v>
      </c>
      <c r="D71" s="25">
        <f>SUM(D72:D73)</f>
        <v>562050</v>
      </c>
      <c r="E71" s="25">
        <f>SUM(E72:E73)</f>
        <v>562050</v>
      </c>
      <c r="F71" s="25">
        <f>SUM(F72:F73)</f>
        <v>99816</v>
      </c>
      <c r="G71" s="25">
        <f>SUM(G72:G73)</f>
        <v>661866</v>
      </c>
      <c r="H71" s="25">
        <f>SUM(H72:H73)</f>
        <v>640050</v>
      </c>
      <c r="I71" s="120">
        <f t="shared" si="0"/>
        <v>1.177592740859354</v>
      </c>
      <c r="J71" s="104">
        <f t="shared" si="2"/>
        <v>0.0415345778532831</v>
      </c>
    </row>
    <row r="72" spans="1:10" ht="12.75">
      <c r="A72" s="13">
        <f t="shared" si="1"/>
        <v>13</v>
      </c>
      <c r="B72" s="55" t="s">
        <v>82</v>
      </c>
      <c r="C72" s="9" t="s">
        <v>83</v>
      </c>
      <c r="D72" s="31">
        <v>562000</v>
      </c>
      <c r="E72" s="31">
        <v>562000</v>
      </c>
      <c r="F72" s="31">
        <f>G72-E72</f>
        <v>99755</v>
      </c>
      <c r="G72" s="31">
        <v>661755</v>
      </c>
      <c r="H72" s="31">
        <f>520000+120000</f>
        <v>640000</v>
      </c>
      <c r="I72" s="112">
        <f t="shared" si="0"/>
        <v>1.1775</v>
      </c>
      <c r="J72" s="85">
        <f t="shared" si="2"/>
        <v>0.0415276121863026</v>
      </c>
    </row>
    <row r="73" spans="1:10" ht="12.75">
      <c r="A73" s="13">
        <f t="shared" si="1"/>
        <v>14</v>
      </c>
      <c r="B73" s="55" t="s">
        <v>85</v>
      </c>
      <c r="C73" s="9" t="s">
        <v>190</v>
      </c>
      <c r="D73" s="31">
        <v>50</v>
      </c>
      <c r="E73" s="31">
        <v>50</v>
      </c>
      <c r="F73" s="31">
        <f>G73-E73</f>
        <v>61</v>
      </c>
      <c r="G73" s="31">
        <v>111</v>
      </c>
      <c r="H73" s="31">
        <v>50</v>
      </c>
      <c r="I73" s="112">
        <f t="shared" si="0"/>
        <v>2.22</v>
      </c>
      <c r="J73" s="85">
        <f t="shared" si="2"/>
        <v>6.965666980498204E-06</v>
      </c>
    </row>
    <row r="74" spans="1:12" s="4" customFormat="1" ht="15">
      <c r="A74" s="13">
        <f t="shared" si="1"/>
        <v>15</v>
      </c>
      <c r="B74" s="16">
        <v>700</v>
      </c>
      <c r="C74" s="17" t="s">
        <v>44</v>
      </c>
      <c r="D74" s="24">
        <f>D75+D103</f>
        <v>6506508</v>
      </c>
      <c r="E74" s="24">
        <f>E75+E103</f>
        <v>4315942</v>
      </c>
      <c r="F74" s="24">
        <f>F75+F103</f>
        <v>159284</v>
      </c>
      <c r="G74" s="24">
        <f>G75+G103</f>
        <v>3744005</v>
      </c>
      <c r="H74" s="24" t="e">
        <f>#REF!+H75+H103</f>
        <v>#REF!</v>
      </c>
      <c r="I74" s="117">
        <f t="shared" si="0"/>
        <v>0.867482695550589</v>
      </c>
      <c r="J74" s="106">
        <f t="shared" si="2"/>
        <v>0.23495037840828986</v>
      </c>
      <c r="L74" s="87"/>
    </row>
    <row r="75" spans="1:10" s="3" customFormat="1" ht="12.75">
      <c r="A75" s="13">
        <f t="shared" si="1"/>
        <v>16</v>
      </c>
      <c r="B75" s="18">
        <v>70005</v>
      </c>
      <c r="C75" s="19" t="s">
        <v>14</v>
      </c>
      <c r="D75" s="25">
        <f>D77+D85+D88+D90+D91+D93+D99+D100</f>
        <v>6459100</v>
      </c>
      <c r="E75" s="25">
        <f>E77+E85+E88+E90+E91+E93+E99+E100</f>
        <v>4268534</v>
      </c>
      <c r="F75" s="25">
        <f>F77+F85+F88+F90+F91+F93+F99+F100</f>
        <v>159284</v>
      </c>
      <c r="G75" s="25">
        <f>G77+G85+G88+G90+G91+G93+G99+G100</f>
        <v>3723695</v>
      </c>
      <c r="H75" s="25">
        <f>H77+H85+H88+H90+H91+H93+H99+H100</f>
        <v>5798200</v>
      </c>
      <c r="I75" s="120">
        <f t="shared" si="0"/>
        <v>0.8723592221591769</v>
      </c>
      <c r="J75" s="104">
        <f t="shared" si="2"/>
        <v>0.23367584961212845</v>
      </c>
    </row>
    <row r="76" spans="1:10" ht="12.75">
      <c r="A76" s="13">
        <f t="shared" si="1"/>
        <v>17</v>
      </c>
      <c r="B76" s="55" t="s">
        <v>98</v>
      </c>
      <c r="C76" s="9" t="s">
        <v>99</v>
      </c>
      <c r="D76" s="31"/>
      <c r="E76" s="31"/>
      <c r="F76" s="31"/>
      <c r="G76" s="31"/>
      <c r="H76" s="31"/>
      <c r="I76" s="112"/>
      <c r="J76" s="85"/>
    </row>
    <row r="77" spans="1:10" ht="12.75">
      <c r="A77" s="13">
        <f t="shared" si="1"/>
        <v>18</v>
      </c>
      <c r="B77" s="55"/>
      <c r="C77" s="9" t="s">
        <v>100</v>
      </c>
      <c r="D77" s="31">
        <f>SUM(D78:D80)</f>
        <v>2852500</v>
      </c>
      <c r="E77" s="31">
        <f>SUM(E78:E80)</f>
        <v>1761934</v>
      </c>
      <c r="F77" s="31">
        <f>SUM(F78:F80)</f>
        <v>0</v>
      </c>
      <c r="G77" s="31">
        <f>SUM(G78:G80)</f>
        <v>1057811</v>
      </c>
      <c r="H77" s="31">
        <f>600000+30000+50000</f>
        <v>680000</v>
      </c>
      <c r="I77" s="112">
        <f t="shared" si="0"/>
        <v>0.6003692533318501</v>
      </c>
      <c r="J77" s="85">
        <f>G77/G$382</f>
        <v>0.06638161400277284</v>
      </c>
    </row>
    <row r="78" spans="1:10" ht="12.75">
      <c r="A78" s="13">
        <f t="shared" si="1"/>
        <v>19</v>
      </c>
      <c r="B78" s="55"/>
      <c r="C78" s="9" t="s">
        <v>13</v>
      </c>
      <c r="D78" s="31"/>
      <c r="E78" s="31"/>
      <c r="F78" s="31"/>
      <c r="G78" s="31"/>
      <c r="H78" s="31"/>
      <c r="I78" s="112"/>
      <c r="J78" s="85"/>
    </row>
    <row r="79" spans="1:10" ht="12.75">
      <c r="A79" s="13">
        <f t="shared" si="1"/>
        <v>20</v>
      </c>
      <c r="B79" s="55"/>
      <c r="C79" s="9" t="s">
        <v>219</v>
      </c>
      <c r="D79" s="31">
        <v>1100000</v>
      </c>
      <c r="E79" s="31">
        <v>1009434</v>
      </c>
      <c r="F79" s="31"/>
      <c r="G79" s="31">
        <v>997673</v>
      </c>
      <c r="H79" s="31"/>
      <c r="I79" s="112">
        <f>G79/E79</f>
        <v>0.988348916323405</v>
      </c>
      <c r="J79" s="85">
        <f>G79/G$382</f>
        <v>0.06260772858950076</v>
      </c>
    </row>
    <row r="80" spans="1:10" ht="12.75">
      <c r="A80" s="13">
        <f t="shared" si="1"/>
        <v>21</v>
      </c>
      <c r="B80" s="55"/>
      <c r="C80" s="9" t="s">
        <v>220</v>
      </c>
      <c r="D80" s="31">
        <v>1752500</v>
      </c>
      <c r="E80" s="31">
        <v>752500</v>
      </c>
      <c r="F80" s="31"/>
      <c r="G80" s="31">
        <v>60138</v>
      </c>
      <c r="H80" s="31"/>
      <c r="I80" s="112">
        <f>G80/E80</f>
        <v>0.07991760797342193</v>
      </c>
      <c r="J80" s="85">
        <f>G80/G$382</f>
        <v>0.0037738854132720804</v>
      </c>
    </row>
    <row r="81" spans="1:10" ht="12.75">
      <c r="A81" s="13">
        <f t="shared" si="1"/>
        <v>22</v>
      </c>
      <c r="B81" s="55"/>
      <c r="C81" s="9"/>
      <c r="D81" s="31"/>
      <c r="E81" s="31"/>
      <c r="F81" s="31"/>
      <c r="G81" s="31"/>
      <c r="H81" s="31"/>
      <c r="I81" s="112"/>
      <c r="J81" s="85"/>
    </row>
    <row r="82" spans="1:10" ht="12.75">
      <c r="A82" s="13">
        <f t="shared" si="1"/>
        <v>23</v>
      </c>
      <c r="B82" s="55" t="s">
        <v>87</v>
      </c>
      <c r="C82" s="9" t="s">
        <v>88</v>
      </c>
      <c r="D82" s="31"/>
      <c r="E82" s="31"/>
      <c r="F82" s="31"/>
      <c r="G82" s="31"/>
      <c r="H82" s="31"/>
      <c r="I82" s="112"/>
      <c r="J82" s="85"/>
    </row>
    <row r="83" spans="1:10" ht="12.75">
      <c r="A83" s="13">
        <f t="shared" si="1"/>
        <v>24</v>
      </c>
      <c r="B83" s="55"/>
      <c r="C83" s="56" t="s">
        <v>181</v>
      </c>
      <c r="D83" s="31"/>
      <c r="E83" s="31"/>
      <c r="F83" s="31"/>
      <c r="G83" s="31"/>
      <c r="H83" s="31"/>
      <c r="I83" s="112"/>
      <c r="J83" s="85"/>
    </row>
    <row r="84" spans="1:10" ht="12.75">
      <c r="A84" s="13">
        <f t="shared" si="1"/>
        <v>25</v>
      </c>
      <c r="B84" s="55"/>
      <c r="C84" s="9" t="s">
        <v>223</v>
      </c>
      <c r="D84" s="31"/>
      <c r="E84" s="31"/>
      <c r="F84" s="31"/>
      <c r="G84" s="31"/>
      <c r="H84" s="31"/>
      <c r="I84" s="112"/>
      <c r="J84" s="85"/>
    </row>
    <row r="85" spans="1:10" ht="12.75">
      <c r="A85" s="13">
        <f t="shared" si="1"/>
        <v>26</v>
      </c>
      <c r="B85" s="55"/>
      <c r="C85" s="9" t="s">
        <v>183</v>
      </c>
      <c r="D85" s="31">
        <v>1000000</v>
      </c>
      <c r="E85" s="31">
        <v>1100000</v>
      </c>
      <c r="F85" s="31">
        <f>G85-E85</f>
        <v>187831</v>
      </c>
      <c r="G85" s="31">
        <v>1287831</v>
      </c>
      <c r="H85" s="31">
        <v>1015000</v>
      </c>
      <c r="I85" s="112">
        <f t="shared" si="0"/>
        <v>1.1707554545454546</v>
      </c>
      <c r="J85" s="85">
        <f>G85/G$382</f>
        <v>0.08081623309154938</v>
      </c>
    </row>
    <row r="86" spans="1:10" ht="12.75">
      <c r="A86" s="13">
        <f t="shared" si="1"/>
        <v>27</v>
      </c>
      <c r="B86" s="55" t="s">
        <v>94</v>
      </c>
      <c r="C86" s="9" t="s">
        <v>95</v>
      </c>
      <c r="D86" s="31"/>
      <c r="E86" s="31"/>
      <c r="F86" s="31"/>
      <c r="G86" s="31"/>
      <c r="H86" s="31"/>
      <c r="I86" s="112"/>
      <c r="J86" s="85"/>
    </row>
    <row r="87" spans="1:10" ht="12.75">
      <c r="A87" s="13">
        <f t="shared" si="1"/>
        <v>28</v>
      </c>
      <c r="B87" s="55"/>
      <c r="C87" s="9" t="s">
        <v>96</v>
      </c>
      <c r="D87" s="31"/>
      <c r="E87" s="31"/>
      <c r="F87" s="31"/>
      <c r="G87" s="31"/>
      <c r="H87" s="31"/>
      <c r="I87" s="112"/>
      <c r="J87" s="85"/>
    </row>
    <row r="88" spans="1:10" ht="12.75">
      <c r="A88" s="13">
        <f t="shared" si="1"/>
        <v>29</v>
      </c>
      <c r="B88" s="55"/>
      <c r="C88" s="9" t="s">
        <v>97</v>
      </c>
      <c r="D88" s="31">
        <v>84700</v>
      </c>
      <c r="E88" s="31">
        <v>84700</v>
      </c>
      <c r="F88" s="31">
        <f>G88-E88</f>
        <v>80897</v>
      </c>
      <c r="G88" s="31">
        <v>165597</v>
      </c>
      <c r="H88" s="31">
        <v>100000</v>
      </c>
      <c r="I88" s="112">
        <f t="shared" si="0"/>
        <v>1.9551003541912633</v>
      </c>
      <c r="J88" s="85">
        <f>G88/G$382</f>
        <v>0.010391833828554603</v>
      </c>
    </row>
    <row r="89" spans="1:10" ht="12.75">
      <c r="A89" s="13">
        <f t="shared" si="1"/>
        <v>30</v>
      </c>
      <c r="B89" s="55" t="s">
        <v>84</v>
      </c>
      <c r="C89" s="9" t="s">
        <v>141</v>
      </c>
      <c r="D89" s="31"/>
      <c r="E89" s="31"/>
      <c r="F89" s="31"/>
      <c r="G89" s="31"/>
      <c r="H89" s="31"/>
      <c r="I89" s="112"/>
      <c r="J89" s="85"/>
    </row>
    <row r="90" spans="1:10" ht="12.75">
      <c r="A90" s="13">
        <f t="shared" si="1"/>
        <v>31</v>
      </c>
      <c r="B90" s="55"/>
      <c r="C90" s="9" t="s">
        <v>142</v>
      </c>
      <c r="D90" s="31">
        <v>0</v>
      </c>
      <c r="E90" s="31">
        <v>0</v>
      </c>
      <c r="F90" s="31">
        <f aca="true" t="shared" si="3" ref="F90:F99">G90-E90</f>
        <v>0</v>
      </c>
      <c r="G90" s="31">
        <v>0</v>
      </c>
      <c r="H90" s="31">
        <v>0</v>
      </c>
      <c r="I90" s="112"/>
      <c r="J90" s="85">
        <f>G90/G$382</f>
        <v>0</v>
      </c>
    </row>
    <row r="91" spans="1:10" ht="12.75">
      <c r="A91" s="13">
        <f t="shared" si="1"/>
        <v>32</v>
      </c>
      <c r="B91" s="55" t="s">
        <v>89</v>
      </c>
      <c r="C91" s="9" t="s">
        <v>15</v>
      </c>
      <c r="D91" s="31">
        <v>110000</v>
      </c>
      <c r="E91" s="31">
        <v>110000</v>
      </c>
      <c r="F91" s="31">
        <f t="shared" si="3"/>
        <v>60207</v>
      </c>
      <c r="G91" s="31">
        <v>170207</v>
      </c>
      <c r="H91" s="31">
        <v>39000</v>
      </c>
      <c r="I91" s="112">
        <f t="shared" si="0"/>
        <v>1.5473363636363637</v>
      </c>
      <c r="J91" s="85">
        <f>G91/G$382</f>
        <v>0.010681128646393312</v>
      </c>
    </row>
    <row r="92" spans="1:10" ht="12.75">
      <c r="A92" s="13">
        <f t="shared" si="1"/>
        <v>33</v>
      </c>
      <c r="B92" s="55" t="s">
        <v>90</v>
      </c>
      <c r="C92" s="9" t="s">
        <v>92</v>
      </c>
      <c r="D92" s="31"/>
      <c r="E92" s="31"/>
      <c r="F92" s="31"/>
      <c r="G92" s="31"/>
      <c r="H92" s="31"/>
      <c r="I92" s="112"/>
      <c r="J92" s="85"/>
    </row>
    <row r="93" spans="1:10" ht="12.75">
      <c r="A93" s="13">
        <f t="shared" si="1"/>
        <v>34</v>
      </c>
      <c r="B93" s="55"/>
      <c r="C93" s="9" t="s">
        <v>91</v>
      </c>
      <c r="D93" s="31">
        <f>SUM(D95:D98)</f>
        <v>2370500</v>
      </c>
      <c r="E93" s="31">
        <f>SUM(E95:E98)</f>
        <v>1170500</v>
      </c>
      <c r="F93" s="31">
        <f>SUM(F95:F98)</f>
        <v>-183460</v>
      </c>
      <c r="G93" s="31">
        <f>SUM(G95:G98)</f>
        <v>987040</v>
      </c>
      <c r="H93" s="31">
        <f>SUM(H95:H98)</f>
        <v>3929000</v>
      </c>
      <c r="I93" s="112">
        <f t="shared" si="0"/>
        <v>0.8432635625800939</v>
      </c>
      <c r="J93" s="85">
        <f>G93/G$382</f>
        <v>0.061940467895774294</v>
      </c>
    </row>
    <row r="94" spans="1:10" ht="12.75">
      <c r="A94" s="13">
        <f t="shared" si="1"/>
        <v>35</v>
      </c>
      <c r="B94" s="55"/>
      <c r="C94" s="9" t="s">
        <v>13</v>
      </c>
      <c r="D94" s="31"/>
      <c r="E94" s="31"/>
      <c r="F94" s="31"/>
      <c r="G94" s="31"/>
      <c r="H94" s="31"/>
      <c r="I94" s="112"/>
      <c r="J94" s="85"/>
    </row>
    <row r="95" spans="1:10" ht="12.75">
      <c r="A95" s="13">
        <f t="shared" si="1"/>
        <v>36</v>
      </c>
      <c r="B95" s="55"/>
      <c r="C95" s="9" t="s">
        <v>16</v>
      </c>
      <c r="D95" s="31">
        <v>1888000</v>
      </c>
      <c r="E95" s="31">
        <v>688000</v>
      </c>
      <c r="F95" s="31">
        <f t="shared" si="3"/>
        <v>-42494</v>
      </c>
      <c r="G95" s="31">
        <v>645506</v>
      </c>
      <c r="H95" s="31">
        <f>960000-474000+550000-32000+28000+172000+496000+90000+245000+223000+1000000</f>
        <v>3258000</v>
      </c>
      <c r="I95" s="112">
        <f t="shared" si="0"/>
        <v>0.9382354651162791</v>
      </c>
      <c r="J95" s="85">
        <f aca="true" t="shared" si="4" ref="J95:J100">G95/G$382</f>
        <v>0.04050792639561688</v>
      </c>
    </row>
    <row r="96" spans="1:10" ht="12.75">
      <c r="A96" s="13">
        <f t="shared" si="1"/>
        <v>37</v>
      </c>
      <c r="B96" s="55"/>
      <c r="C96" s="9" t="s">
        <v>17</v>
      </c>
      <c r="D96" s="31">
        <v>107500</v>
      </c>
      <c r="E96" s="31">
        <v>107500</v>
      </c>
      <c r="F96" s="31">
        <f t="shared" si="3"/>
        <v>227624</v>
      </c>
      <c r="G96" s="31">
        <v>335124</v>
      </c>
      <c r="H96" s="31">
        <v>85000</v>
      </c>
      <c r="I96" s="112">
        <f t="shared" si="0"/>
        <v>3.117432558139535</v>
      </c>
      <c r="J96" s="85">
        <f t="shared" si="4"/>
        <v>0.021030289920472792</v>
      </c>
    </row>
    <row r="97" spans="1:10" ht="12.75">
      <c r="A97" s="13">
        <f t="shared" si="1"/>
        <v>38</v>
      </c>
      <c r="B97" s="55"/>
      <c r="C97" s="9" t="s">
        <v>18</v>
      </c>
      <c r="D97" s="31">
        <v>0</v>
      </c>
      <c r="E97" s="31">
        <v>0</v>
      </c>
      <c r="F97" s="31">
        <f t="shared" si="3"/>
        <v>6410</v>
      </c>
      <c r="G97" s="31">
        <v>6410</v>
      </c>
      <c r="H97" s="31">
        <v>80000</v>
      </c>
      <c r="I97" s="112"/>
      <c r="J97" s="85">
        <f t="shared" si="4"/>
        <v>0.000402251579684626</v>
      </c>
    </row>
    <row r="98" spans="1:10" ht="12.75">
      <c r="A98" s="13">
        <f t="shared" si="1"/>
        <v>39</v>
      </c>
      <c r="B98" s="55"/>
      <c r="C98" s="9" t="s">
        <v>143</v>
      </c>
      <c r="D98" s="31">
        <v>375000</v>
      </c>
      <c r="E98" s="31">
        <v>375000</v>
      </c>
      <c r="F98" s="31">
        <f t="shared" si="3"/>
        <v>-375000</v>
      </c>
      <c r="G98" s="31">
        <v>0</v>
      </c>
      <c r="H98" s="31">
        <f>474000+32000</f>
        <v>506000</v>
      </c>
      <c r="I98" s="112">
        <f t="shared" si="0"/>
        <v>0</v>
      </c>
      <c r="J98" s="85">
        <f t="shared" si="4"/>
        <v>0</v>
      </c>
    </row>
    <row r="99" spans="1:10" ht="12.75">
      <c r="A99" s="13">
        <f t="shared" si="1"/>
        <v>40</v>
      </c>
      <c r="B99" s="55" t="s">
        <v>119</v>
      </c>
      <c r="C99" s="9" t="s">
        <v>120</v>
      </c>
      <c r="D99" s="31">
        <v>41000</v>
      </c>
      <c r="E99" s="31">
        <v>41000</v>
      </c>
      <c r="F99" s="31">
        <f t="shared" si="3"/>
        <v>-9106</v>
      </c>
      <c r="G99" s="31">
        <v>31894</v>
      </c>
      <c r="H99" s="31">
        <v>35000</v>
      </c>
      <c r="I99" s="112">
        <f t="shared" si="0"/>
        <v>0.7779024390243903</v>
      </c>
      <c r="J99" s="85">
        <f t="shared" si="4"/>
        <v>0.002001468312396484</v>
      </c>
    </row>
    <row r="100" spans="1:10" ht="12.75">
      <c r="A100" s="13">
        <f t="shared" si="1"/>
        <v>41</v>
      </c>
      <c r="B100" s="55" t="s">
        <v>80</v>
      </c>
      <c r="C100" s="9" t="s">
        <v>101</v>
      </c>
      <c r="D100" s="31">
        <f>D102</f>
        <v>400</v>
      </c>
      <c r="E100" s="31">
        <f>E102</f>
        <v>400</v>
      </c>
      <c r="F100" s="31">
        <f>F102</f>
        <v>22915</v>
      </c>
      <c r="G100" s="31">
        <f>G102</f>
        <v>23315</v>
      </c>
      <c r="H100" s="31">
        <f>H102</f>
        <v>200</v>
      </c>
      <c r="I100" s="112">
        <f t="shared" si="0"/>
        <v>58.2875</v>
      </c>
      <c r="J100" s="85">
        <f t="shared" si="4"/>
        <v>0.001463103834687528</v>
      </c>
    </row>
    <row r="101" spans="1:10" ht="12.75">
      <c r="A101" s="13">
        <f t="shared" si="1"/>
        <v>42</v>
      </c>
      <c r="B101" s="55"/>
      <c r="C101" s="9" t="s">
        <v>13</v>
      </c>
      <c r="D101" s="31"/>
      <c r="E101" s="31"/>
      <c r="F101" s="31"/>
      <c r="G101" s="31"/>
      <c r="H101" s="31"/>
      <c r="I101" s="112"/>
      <c r="J101" s="85"/>
    </row>
    <row r="102" spans="1:10" ht="12.75">
      <c r="A102" s="13">
        <f t="shared" si="1"/>
        <v>43</v>
      </c>
      <c r="B102" s="55"/>
      <c r="C102" s="9" t="s">
        <v>108</v>
      </c>
      <c r="D102" s="31">
        <v>400</v>
      </c>
      <c r="E102" s="31">
        <v>400</v>
      </c>
      <c r="F102" s="31">
        <f>G102-E102</f>
        <v>22915</v>
      </c>
      <c r="G102" s="31">
        <v>23315</v>
      </c>
      <c r="H102" s="31">
        <v>200</v>
      </c>
      <c r="I102" s="112">
        <f t="shared" si="0"/>
        <v>58.2875</v>
      </c>
      <c r="J102" s="85">
        <f>G102/G$382</f>
        <v>0.001463103834687528</v>
      </c>
    </row>
    <row r="103" spans="1:10" s="53" customFormat="1" ht="12.75">
      <c r="A103" s="13">
        <f t="shared" si="1"/>
        <v>44</v>
      </c>
      <c r="B103" s="54">
        <v>70021</v>
      </c>
      <c r="C103" s="66" t="s">
        <v>195</v>
      </c>
      <c r="D103" s="52">
        <f>SUM(D104:D106)</f>
        <v>47408</v>
      </c>
      <c r="E103" s="52">
        <f>SUM(E104:E106)</f>
        <v>47408</v>
      </c>
      <c r="F103" s="52">
        <f>SUM(F104:F106)</f>
        <v>0</v>
      </c>
      <c r="G103" s="52">
        <f>SUM(G104:G106)</f>
        <v>20310</v>
      </c>
      <c r="H103" s="52">
        <f>H106</f>
        <v>98672</v>
      </c>
      <c r="I103" s="120">
        <f t="shared" si="0"/>
        <v>0.4284087073911576</v>
      </c>
      <c r="J103" s="104">
        <f>G103/G$382</f>
        <v>0.001274528796161428</v>
      </c>
    </row>
    <row r="104" spans="1:10" s="64" customFormat="1" ht="12.75">
      <c r="A104" s="13">
        <f t="shared" si="1"/>
        <v>45</v>
      </c>
      <c r="B104" s="58" t="s">
        <v>119</v>
      </c>
      <c r="C104" s="56" t="s">
        <v>120</v>
      </c>
      <c r="D104" s="63">
        <v>17228</v>
      </c>
      <c r="E104" s="63">
        <v>17228</v>
      </c>
      <c r="F104" s="63"/>
      <c r="G104" s="63">
        <v>6788</v>
      </c>
      <c r="H104" s="63"/>
      <c r="I104" s="112">
        <f>G104/E104</f>
        <v>0.3940097515672162</v>
      </c>
      <c r="J104" s="85">
        <f>G104/G$382</f>
        <v>0.0004259724996722685</v>
      </c>
    </row>
    <row r="105" spans="1:10" ht="12.75">
      <c r="A105" s="13">
        <f t="shared" si="1"/>
        <v>46</v>
      </c>
      <c r="B105" s="58" t="s">
        <v>80</v>
      </c>
      <c r="C105" s="56" t="s">
        <v>81</v>
      </c>
      <c r="D105" s="31"/>
      <c r="E105" s="31"/>
      <c r="F105" s="31"/>
      <c r="G105" s="31"/>
      <c r="H105" s="31"/>
      <c r="I105" s="112"/>
      <c r="J105" s="85"/>
    </row>
    <row r="106" spans="1:10" ht="12.75">
      <c r="A106" s="13">
        <f t="shared" si="1"/>
        <v>47</v>
      </c>
      <c r="B106" s="77"/>
      <c r="C106" s="95" t="s">
        <v>202</v>
      </c>
      <c r="D106" s="31">
        <v>30180</v>
      </c>
      <c r="E106" s="31">
        <v>30180</v>
      </c>
      <c r="F106" s="31"/>
      <c r="G106" s="31">
        <v>13522</v>
      </c>
      <c r="H106" s="31">
        <f>13332+9083+32724+35748+7785</f>
        <v>98672</v>
      </c>
      <c r="I106" s="112">
        <f t="shared" si="0"/>
        <v>0.44804506295559976</v>
      </c>
      <c r="J106" s="85">
        <f>G106/G$382</f>
        <v>0.0008485562964891595</v>
      </c>
    </row>
    <row r="107" spans="1:10" ht="12.75">
      <c r="A107" s="13"/>
      <c r="B107" s="77"/>
      <c r="C107" s="95"/>
      <c r="D107" s="31"/>
      <c r="E107" s="31"/>
      <c r="F107" s="31"/>
      <c r="G107" s="31"/>
      <c r="H107" s="31"/>
      <c r="I107" s="112"/>
      <c r="J107" s="85"/>
    </row>
    <row r="108" spans="1:10" ht="12.75">
      <c r="A108" s="13"/>
      <c r="B108" s="55"/>
      <c r="C108" s="9"/>
      <c r="D108" s="31"/>
      <c r="E108" s="31"/>
      <c r="F108" s="31"/>
      <c r="G108" s="31"/>
      <c r="H108" s="31"/>
      <c r="I108" s="112"/>
      <c r="J108" s="85"/>
    </row>
    <row r="109" spans="1:10" s="49" customFormat="1" ht="15">
      <c r="A109" s="13">
        <f>A106+1</f>
        <v>48</v>
      </c>
      <c r="B109" s="50">
        <v>710</v>
      </c>
      <c r="C109" s="47" t="s">
        <v>170</v>
      </c>
      <c r="D109" s="48">
        <f>D112+D110</f>
        <v>8800</v>
      </c>
      <c r="E109" s="48">
        <f>E112+E110</f>
        <v>10100</v>
      </c>
      <c r="F109" s="48">
        <f>F112+F110</f>
        <v>2239</v>
      </c>
      <c r="G109" s="48">
        <f>G112+G110</f>
        <v>12792</v>
      </c>
      <c r="H109" s="48">
        <f>H112</f>
        <v>8800</v>
      </c>
      <c r="I109" s="117">
        <f t="shared" si="0"/>
        <v>1.2665346534653465</v>
      </c>
      <c r="J109" s="106">
        <f aca="true" t="shared" si="5" ref="J109:J115">G109/G$382</f>
        <v>0.0008027460541849821</v>
      </c>
    </row>
    <row r="110" spans="1:10" s="53" customFormat="1" ht="12.75">
      <c r="A110" s="13">
        <f t="shared" si="1"/>
        <v>49</v>
      </c>
      <c r="B110" s="54">
        <v>71014</v>
      </c>
      <c r="C110" s="51" t="s">
        <v>206</v>
      </c>
      <c r="D110" s="52">
        <f>SUM(D111)</f>
        <v>0</v>
      </c>
      <c r="E110" s="52">
        <f>SUM(E111)</f>
        <v>1300</v>
      </c>
      <c r="F110" s="52">
        <f>SUM(F111)</f>
        <v>0</v>
      </c>
      <c r="G110" s="52">
        <f>SUM(G111)</f>
        <v>1753</v>
      </c>
      <c r="H110" s="52"/>
      <c r="I110" s="120">
        <f t="shared" si="0"/>
        <v>1.3484615384615384</v>
      </c>
      <c r="J110" s="104">
        <f t="shared" si="5"/>
        <v>0.00011000733528660677</v>
      </c>
    </row>
    <row r="111" spans="1:10" s="64" customFormat="1" ht="12.75">
      <c r="A111" s="13">
        <f t="shared" si="1"/>
        <v>50</v>
      </c>
      <c r="B111" s="58" t="s">
        <v>80</v>
      </c>
      <c r="C111" s="56" t="s">
        <v>81</v>
      </c>
      <c r="D111" s="63">
        <v>0</v>
      </c>
      <c r="E111" s="63">
        <v>1300</v>
      </c>
      <c r="F111" s="63"/>
      <c r="G111" s="63">
        <v>1753</v>
      </c>
      <c r="H111" s="63"/>
      <c r="I111" s="112">
        <f t="shared" si="0"/>
        <v>1.3484615384615384</v>
      </c>
      <c r="J111" s="85">
        <f t="shared" si="5"/>
        <v>0.00011000733528660677</v>
      </c>
    </row>
    <row r="112" spans="1:10" s="53" customFormat="1" ht="12.75">
      <c r="A112" s="13">
        <f t="shared" si="1"/>
        <v>51</v>
      </c>
      <c r="B112" s="54">
        <v>71035</v>
      </c>
      <c r="C112" s="51" t="s">
        <v>171</v>
      </c>
      <c r="D112" s="52">
        <f>D113</f>
        <v>8800</v>
      </c>
      <c r="E112" s="52">
        <f>E113</f>
        <v>8800</v>
      </c>
      <c r="F112" s="52">
        <f>F113</f>
        <v>2239</v>
      </c>
      <c r="G112" s="52">
        <f>G113</f>
        <v>11039</v>
      </c>
      <c r="H112" s="52">
        <f>H113</f>
        <v>8800</v>
      </c>
      <c r="I112" s="120">
        <f t="shared" si="0"/>
        <v>1.2544318181818181</v>
      </c>
      <c r="J112" s="104">
        <f t="shared" si="5"/>
        <v>0.0006927387188983753</v>
      </c>
    </row>
    <row r="113" spans="1:10" ht="12.75">
      <c r="A113" s="13">
        <f t="shared" si="1"/>
        <v>52</v>
      </c>
      <c r="B113" s="55" t="s">
        <v>79</v>
      </c>
      <c r="C113" s="9" t="s">
        <v>130</v>
      </c>
      <c r="D113" s="31">
        <v>8800</v>
      </c>
      <c r="E113" s="31">
        <v>8800</v>
      </c>
      <c r="F113" s="31">
        <f>G113-E113</f>
        <v>2239</v>
      </c>
      <c r="G113" s="31">
        <v>11039</v>
      </c>
      <c r="H113" s="31">
        <v>8800</v>
      </c>
      <c r="I113" s="112">
        <f t="shared" si="0"/>
        <v>1.2544318181818181</v>
      </c>
      <c r="J113" s="85">
        <f t="shared" si="5"/>
        <v>0.0006927387188983753</v>
      </c>
    </row>
    <row r="114" spans="1:10" s="49" customFormat="1" ht="15">
      <c r="A114" s="13">
        <f t="shared" si="1"/>
        <v>53</v>
      </c>
      <c r="B114" s="50">
        <v>750</v>
      </c>
      <c r="C114" s="47" t="s">
        <v>103</v>
      </c>
      <c r="D114" s="48">
        <f>D115+D120+D133</f>
        <v>94200</v>
      </c>
      <c r="E114" s="48">
        <f>E115+E120+E133</f>
        <v>134700</v>
      </c>
      <c r="F114" s="48">
        <f>F115+F120+F133</f>
        <v>53434</v>
      </c>
      <c r="G114" s="48">
        <f>G115+G120+G133</f>
        <v>179294</v>
      </c>
      <c r="H114" s="48" t="e">
        <f>H115+H120+#REF!+H133</f>
        <v>#REF!</v>
      </c>
      <c r="I114" s="117">
        <f t="shared" si="0"/>
        <v>1.3310616184112842</v>
      </c>
      <c r="J114" s="106">
        <f t="shared" si="5"/>
        <v>0.01125137203244545</v>
      </c>
    </row>
    <row r="115" spans="1:10" s="3" customFormat="1" ht="12.75">
      <c r="A115" s="13">
        <f t="shared" si="1"/>
        <v>54</v>
      </c>
      <c r="B115" s="18">
        <v>75011</v>
      </c>
      <c r="C115" s="19" t="s">
        <v>34</v>
      </c>
      <c r="D115" s="25">
        <f>D119</f>
        <v>64000</v>
      </c>
      <c r="E115" s="25">
        <f>E119</f>
        <v>64000</v>
      </c>
      <c r="F115" s="25">
        <f>F119</f>
        <v>0</v>
      </c>
      <c r="G115" s="25">
        <f>G119</f>
        <v>64000</v>
      </c>
      <c r="H115" s="25">
        <f>H119</f>
        <v>62000</v>
      </c>
      <c r="I115" s="120">
        <f t="shared" si="0"/>
        <v>1</v>
      </c>
      <c r="J115" s="104">
        <f t="shared" si="5"/>
        <v>0.004016240421188153</v>
      </c>
    </row>
    <row r="116" spans="1:10" s="3" customFormat="1" ht="12.75">
      <c r="A116" s="13">
        <f t="shared" si="1"/>
        <v>55</v>
      </c>
      <c r="B116" s="55">
        <v>201</v>
      </c>
      <c r="C116" s="9" t="s">
        <v>136</v>
      </c>
      <c r="D116" s="25"/>
      <c r="E116" s="25"/>
      <c r="F116" s="25"/>
      <c r="G116" s="25"/>
      <c r="H116" s="25"/>
      <c r="I116" s="112"/>
      <c r="J116" s="85"/>
    </row>
    <row r="117" spans="1:10" s="3" customFormat="1" ht="12.75">
      <c r="A117" s="13">
        <f t="shared" si="1"/>
        <v>56</v>
      </c>
      <c r="B117" s="55"/>
      <c r="C117" s="9" t="s">
        <v>150</v>
      </c>
      <c r="D117" s="25"/>
      <c r="E117" s="25"/>
      <c r="F117" s="25"/>
      <c r="G117" s="25"/>
      <c r="H117" s="25"/>
      <c r="I117" s="112"/>
      <c r="J117" s="85"/>
    </row>
    <row r="118" spans="1:10" s="3" customFormat="1" ht="12.75">
      <c r="A118" s="13">
        <f t="shared" si="1"/>
        <v>57</v>
      </c>
      <c r="B118" s="55"/>
      <c r="C118" s="9" t="s">
        <v>151</v>
      </c>
      <c r="D118" s="25"/>
      <c r="E118" s="25"/>
      <c r="F118" s="25"/>
      <c r="G118" s="25"/>
      <c r="H118" s="25"/>
      <c r="I118" s="112"/>
      <c r="J118" s="85"/>
    </row>
    <row r="119" spans="1:10" s="3" customFormat="1" ht="12.75">
      <c r="A119" s="13">
        <f t="shared" si="1"/>
        <v>58</v>
      </c>
      <c r="B119" s="55"/>
      <c r="C119" s="9" t="s">
        <v>140</v>
      </c>
      <c r="D119" s="63">
        <v>64000</v>
      </c>
      <c r="E119" s="63">
        <v>64000</v>
      </c>
      <c r="F119" s="31">
        <f>G119-E119</f>
        <v>0</v>
      </c>
      <c r="G119" s="63">
        <v>64000</v>
      </c>
      <c r="H119" s="63">
        <v>62000</v>
      </c>
      <c r="I119" s="112">
        <f t="shared" si="0"/>
        <v>1</v>
      </c>
      <c r="J119" s="85">
        <f>G119/G$382</f>
        <v>0.004016240421188153</v>
      </c>
    </row>
    <row r="120" spans="1:10" s="3" customFormat="1" ht="12.75">
      <c r="A120" s="13">
        <f t="shared" si="1"/>
        <v>59</v>
      </c>
      <c r="B120" s="18">
        <v>75023</v>
      </c>
      <c r="C120" s="19" t="s">
        <v>65</v>
      </c>
      <c r="D120" s="25">
        <f>D122+D123+D126</f>
        <v>29200</v>
      </c>
      <c r="E120" s="25">
        <f>E122+E123+E126</f>
        <v>29200</v>
      </c>
      <c r="F120" s="25">
        <f>F122+F123+F126</f>
        <v>13224</v>
      </c>
      <c r="G120" s="25">
        <f>G122+G123+G126</f>
        <v>49516</v>
      </c>
      <c r="H120" s="25">
        <f>H122+H123+H126</f>
        <v>39910</v>
      </c>
      <c r="I120" s="120">
        <f t="shared" si="0"/>
        <v>1.6957534246575343</v>
      </c>
      <c r="J120" s="104">
        <f>G120/G$382</f>
        <v>0.0031073150108680094</v>
      </c>
    </row>
    <row r="121" spans="1:10" ht="12.75">
      <c r="A121" s="13">
        <f t="shared" si="1"/>
        <v>60</v>
      </c>
      <c r="B121" s="55" t="s">
        <v>104</v>
      </c>
      <c r="C121" s="9" t="s">
        <v>105</v>
      </c>
      <c r="D121" s="31"/>
      <c r="E121" s="31"/>
      <c r="F121" s="31"/>
      <c r="G121" s="31"/>
      <c r="H121" s="31"/>
      <c r="I121" s="112"/>
      <c r="J121" s="85"/>
    </row>
    <row r="122" spans="1:10" ht="12.75">
      <c r="A122" s="13">
        <f t="shared" si="1"/>
        <v>61</v>
      </c>
      <c r="B122" s="55"/>
      <c r="C122" s="9" t="s">
        <v>106</v>
      </c>
      <c r="D122" s="31">
        <v>17500</v>
      </c>
      <c r="E122" s="31">
        <v>17500</v>
      </c>
      <c r="F122" s="31">
        <f>G122-E122</f>
        <v>8480</v>
      </c>
      <c r="G122" s="31">
        <v>25980</v>
      </c>
      <c r="H122" s="31">
        <v>32600</v>
      </c>
      <c r="I122" s="112">
        <f t="shared" si="0"/>
        <v>1.4845714285714287</v>
      </c>
      <c r="J122" s="85">
        <f>G122/G$382</f>
        <v>0.001630342595976066</v>
      </c>
    </row>
    <row r="123" spans="1:10" ht="12.75">
      <c r="A123" s="13">
        <f t="shared" si="1"/>
        <v>62</v>
      </c>
      <c r="B123" s="55" t="s">
        <v>89</v>
      </c>
      <c r="C123" s="9" t="s">
        <v>15</v>
      </c>
      <c r="D123" s="31">
        <f>D125</f>
        <v>400</v>
      </c>
      <c r="E123" s="31">
        <f>E125</f>
        <v>400</v>
      </c>
      <c r="F123" s="31">
        <f>F125</f>
        <v>970</v>
      </c>
      <c r="G123" s="31">
        <f>G125</f>
        <v>1370</v>
      </c>
      <c r="H123" s="31">
        <f>H125</f>
        <v>400</v>
      </c>
      <c r="I123" s="112">
        <f t="shared" si="0"/>
        <v>3.425</v>
      </c>
      <c r="J123" s="85">
        <f>G123/G$382</f>
        <v>8.59726465160589E-05</v>
      </c>
    </row>
    <row r="124" spans="1:10" ht="12.75">
      <c r="A124" s="13">
        <f t="shared" si="1"/>
        <v>63</v>
      </c>
      <c r="B124" s="55"/>
      <c r="C124" s="9" t="s">
        <v>13</v>
      </c>
      <c r="D124" s="31"/>
      <c r="E124" s="31"/>
      <c r="F124" s="31"/>
      <c r="G124" s="31"/>
      <c r="H124" s="31"/>
      <c r="I124" s="112"/>
      <c r="J124" s="85"/>
    </row>
    <row r="125" spans="1:10" ht="12.75">
      <c r="A125" s="13">
        <f t="shared" si="1"/>
        <v>64</v>
      </c>
      <c r="B125" s="55"/>
      <c r="C125" s="9" t="s">
        <v>35</v>
      </c>
      <c r="D125" s="31">
        <v>400</v>
      </c>
      <c r="E125" s="31">
        <v>400</v>
      </c>
      <c r="F125" s="31">
        <f>G125-E125</f>
        <v>970</v>
      </c>
      <c r="G125" s="31">
        <v>1370</v>
      </c>
      <c r="H125" s="31">
        <v>400</v>
      </c>
      <c r="I125" s="112">
        <f t="shared" si="0"/>
        <v>3.425</v>
      </c>
      <c r="J125" s="85">
        <f>G125/G$382</f>
        <v>8.59726465160589E-05</v>
      </c>
    </row>
    <row r="126" spans="1:10" ht="12.75">
      <c r="A126" s="13">
        <f t="shared" si="1"/>
        <v>65</v>
      </c>
      <c r="B126" s="55" t="s">
        <v>80</v>
      </c>
      <c r="C126" s="9" t="s">
        <v>81</v>
      </c>
      <c r="D126" s="31">
        <f>SUM(D128:D132)</f>
        <v>11300</v>
      </c>
      <c r="E126" s="31">
        <f>SUM(E128:E132)</f>
        <v>11300</v>
      </c>
      <c r="F126" s="31">
        <f>SUM(F128:F132)</f>
        <v>3774</v>
      </c>
      <c r="G126" s="31">
        <f>SUM(G128:G132)</f>
        <v>22166</v>
      </c>
      <c r="H126" s="31">
        <f>SUM(H128:H132)</f>
        <v>6910</v>
      </c>
      <c r="I126" s="112">
        <f t="shared" si="0"/>
        <v>1.9615929203539824</v>
      </c>
      <c r="J126" s="85">
        <f>G126/G$382</f>
        <v>0.0013909997683758844</v>
      </c>
    </row>
    <row r="127" spans="1:10" ht="12.75">
      <c r="A127" s="13">
        <f t="shared" si="1"/>
        <v>66</v>
      </c>
      <c r="B127" s="55"/>
      <c r="C127" s="9" t="s">
        <v>13</v>
      </c>
      <c r="D127" s="31"/>
      <c r="E127" s="31"/>
      <c r="F127" s="31"/>
      <c r="G127" s="31"/>
      <c r="H127" s="31"/>
      <c r="I127" s="112"/>
      <c r="J127" s="85"/>
    </row>
    <row r="128" spans="1:10" ht="12.75">
      <c r="A128" s="13">
        <f t="shared" si="1"/>
        <v>67</v>
      </c>
      <c r="B128" s="55"/>
      <c r="C128" s="9" t="s">
        <v>107</v>
      </c>
      <c r="D128" s="31">
        <v>700</v>
      </c>
      <c r="E128" s="31">
        <v>700</v>
      </c>
      <c r="F128" s="31">
        <f>G128-E128</f>
        <v>305</v>
      </c>
      <c r="G128" s="31">
        <v>1005</v>
      </c>
      <c r="H128" s="31">
        <v>710</v>
      </c>
      <c r="I128" s="112">
        <f t="shared" si="0"/>
        <v>1.4357142857142857</v>
      </c>
      <c r="J128" s="85">
        <f aca="true" t="shared" si="6" ref="J128:J134">G128/G$382</f>
        <v>6.306752536397022E-05</v>
      </c>
    </row>
    <row r="129" spans="1:10" ht="12.75">
      <c r="A129" s="13">
        <f t="shared" si="1"/>
        <v>68</v>
      </c>
      <c r="B129" s="55"/>
      <c r="C129" s="9" t="s">
        <v>108</v>
      </c>
      <c r="D129" s="31">
        <v>1000</v>
      </c>
      <c r="E129" s="31">
        <v>1000</v>
      </c>
      <c r="F129" s="31">
        <f>G129-E129</f>
        <v>1413</v>
      </c>
      <c r="G129" s="31">
        <v>2413</v>
      </c>
      <c r="H129" s="31">
        <v>1000</v>
      </c>
      <c r="I129" s="112">
        <f t="shared" si="0"/>
        <v>2.413</v>
      </c>
      <c r="J129" s="85">
        <f t="shared" si="6"/>
        <v>0.0001514248146301096</v>
      </c>
    </row>
    <row r="130" spans="1:10" ht="12.75">
      <c r="A130" s="13">
        <f t="shared" si="1"/>
        <v>69</v>
      </c>
      <c r="B130" s="55"/>
      <c r="C130" s="9" t="s">
        <v>172</v>
      </c>
      <c r="D130" s="31">
        <v>7600</v>
      </c>
      <c r="E130" s="31">
        <v>7600</v>
      </c>
      <c r="F130" s="31">
        <f>G130-E130</f>
        <v>2172</v>
      </c>
      <c r="G130" s="31">
        <v>9772</v>
      </c>
      <c r="H130" s="31">
        <v>4200</v>
      </c>
      <c r="I130" s="112">
        <f>G130/E130</f>
        <v>1.2857894736842106</v>
      </c>
      <c r="J130" s="85">
        <f t="shared" si="6"/>
        <v>0.0006132297093101661</v>
      </c>
    </row>
    <row r="131" spans="1:10" ht="12.75">
      <c r="A131" s="13">
        <f t="shared" si="1"/>
        <v>70</v>
      </c>
      <c r="B131" s="55"/>
      <c r="C131" s="9" t="s">
        <v>214</v>
      </c>
      <c r="D131" s="31">
        <v>0</v>
      </c>
      <c r="E131" s="31">
        <v>0</v>
      </c>
      <c r="F131" s="31"/>
      <c r="G131" s="31">
        <v>7092</v>
      </c>
      <c r="H131" s="31"/>
      <c r="I131" s="112"/>
      <c r="J131" s="85">
        <f t="shared" si="6"/>
        <v>0.0004450496416729122</v>
      </c>
    </row>
    <row r="132" spans="1:10" ht="12.75">
      <c r="A132" s="13">
        <f t="shared" si="1"/>
        <v>71</v>
      </c>
      <c r="B132" s="55"/>
      <c r="C132" s="9" t="s">
        <v>173</v>
      </c>
      <c r="D132" s="31">
        <v>2000</v>
      </c>
      <c r="E132" s="31">
        <v>2000</v>
      </c>
      <c r="F132" s="31">
        <f>G132-E132</f>
        <v>-116</v>
      </c>
      <c r="G132" s="31">
        <v>1884</v>
      </c>
      <c r="H132" s="31">
        <v>1000</v>
      </c>
      <c r="I132" s="112">
        <f>G132/E132</f>
        <v>0.942</v>
      </c>
      <c r="J132" s="85">
        <f t="shared" si="6"/>
        <v>0.00011822807739872626</v>
      </c>
    </row>
    <row r="133" spans="1:10" s="3" customFormat="1" ht="12.75">
      <c r="A133" s="13">
        <f aca="true" t="shared" si="7" ref="A133:A196">A132+1</f>
        <v>72</v>
      </c>
      <c r="B133" s="18">
        <v>75095</v>
      </c>
      <c r="C133" s="19" t="s">
        <v>11</v>
      </c>
      <c r="D133" s="25">
        <f>D134+D139+D141+D137+D142</f>
        <v>1000</v>
      </c>
      <c r="E133" s="25">
        <f>E134+E139+E141+E137+E142</f>
        <v>41500</v>
      </c>
      <c r="F133" s="25">
        <f>F134+F139+F141+F137+F142</f>
        <v>40210</v>
      </c>
      <c r="G133" s="25">
        <f>G134+G139+G141+G137+G142</f>
        <v>65778</v>
      </c>
      <c r="H133" s="25" t="e">
        <f>#REF!+H134+H139+H141</f>
        <v>#REF!</v>
      </c>
      <c r="I133" s="120">
        <f>G133/E133</f>
        <v>1.5850120481927712</v>
      </c>
      <c r="J133" s="104">
        <f t="shared" si="6"/>
        <v>0.004127816600389286</v>
      </c>
    </row>
    <row r="134" spans="1:10" s="6" customFormat="1" ht="12.75">
      <c r="A134" s="13">
        <f t="shared" si="7"/>
        <v>73</v>
      </c>
      <c r="B134" s="23" t="s">
        <v>79</v>
      </c>
      <c r="C134" s="13" t="s">
        <v>93</v>
      </c>
      <c r="D134" s="39">
        <f>SUM(D136:D136)</f>
        <v>0</v>
      </c>
      <c r="E134" s="39">
        <f>SUM(E136:E136)</f>
        <v>4330</v>
      </c>
      <c r="F134" s="39">
        <f>SUM(F136:F136)</f>
        <v>855</v>
      </c>
      <c r="G134" s="39">
        <f>SUM(G136:G136)</f>
        <v>5185</v>
      </c>
      <c r="H134" s="39">
        <f>SUM(H136:H136)</f>
        <v>0</v>
      </c>
      <c r="I134" s="112">
        <f>G134/E134</f>
        <v>1.197459584295612</v>
      </c>
      <c r="J134" s="85">
        <f t="shared" si="6"/>
        <v>0.0003253782278728215</v>
      </c>
    </row>
    <row r="135" spans="1:10" s="6" customFormat="1" ht="12.75">
      <c r="A135" s="13">
        <f t="shared" si="7"/>
        <v>74</v>
      </c>
      <c r="B135" s="23"/>
      <c r="C135" s="13" t="s">
        <v>13</v>
      </c>
      <c r="D135" s="39"/>
      <c r="E135" s="39"/>
      <c r="F135" s="39"/>
      <c r="G135" s="39"/>
      <c r="H135" s="39"/>
      <c r="I135" s="112"/>
      <c r="J135" s="85"/>
    </row>
    <row r="136" spans="1:10" s="6" customFormat="1" ht="12.75">
      <c r="A136" s="13">
        <f t="shared" si="7"/>
        <v>75</v>
      </c>
      <c r="B136" s="23"/>
      <c r="C136" s="13" t="s">
        <v>36</v>
      </c>
      <c r="D136" s="39">
        <v>0</v>
      </c>
      <c r="E136" s="39">
        <v>4330</v>
      </c>
      <c r="F136" s="31">
        <f>G136-E136</f>
        <v>855</v>
      </c>
      <c r="G136" s="39">
        <v>5185</v>
      </c>
      <c r="H136" s="39">
        <v>0</v>
      </c>
      <c r="I136" s="112">
        <f>G136/E136</f>
        <v>1.197459584295612</v>
      </c>
      <c r="J136" s="85">
        <f>G136/G$382</f>
        <v>0.0003253782278728215</v>
      </c>
    </row>
    <row r="137" spans="1:10" s="6" customFormat="1" ht="12.75">
      <c r="A137" s="13">
        <f t="shared" si="7"/>
        <v>76</v>
      </c>
      <c r="B137" s="23" t="s">
        <v>89</v>
      </c>
      <c r="C137" s="13" t="s">
        <v>15</v>
      </c>
      <c r="D137" s="39">
        <v>0</v>
      </c>
      <c r="E137" s="39">
        <v>30000</v>
      </c>
      <c r="F137" s="31"/>
      <c r="G137" s="39">
        <v>14067</v>
      </c>
      <c r="H137" s="39"/>
      <c r="I137" s="112">
        <f>G137/E137</f>
        <v>0.4689</v>
      </c>
      <c r="J137" s="85"/>
    </row>
    <row r="138" spans="1:10" ht="12.75">
      <c r="A138" s="13">
        <f t="shared" si="7"/>
        <v>77</v>
      </c>
      <c r="B138" s="55" t="s">
        <v>85</v>
      </c>
      <c r="C138" s="9" t="s">
        <v>102</v>
      </c>
      <c r="D138" s="31"/>
      <c r="E138" s="31"/>
      <c r="F138" s="31"/>
      <c r="G138" s="31"/>
      <c r="H138" s="31"/>
      <c r="I138" s="112"/>
      <c r="J138" s="85"/>
    </row>
    <row r="139" spans="1:10" ht="12.75">
      <c r="A139" s="13">
        <f t="shared" si="7"/>
        <v>78</v>
      </c>
      <c r="B139" s="55"/>
      <c r="C139" s="9" t="s">
        <v>86</v>
      </c>
      <c r="D139" s="31">
        <v>0</v>
      </c>
      <c r="E139" s="31">
        <v>0</v>
      </c>
      <c r="F139" s="31">
        <f>G139-E139</f>
        <v>0</v>
      </c>
      <c r="G139" s="31">
        <v>0</v>
      </c>
      <c r="H139" s="31">
        <v>500</v>
      </c>
      <c r="I139" s="112"/>
      <c r="J139" s="85">
        <f>G139/G$382</f>
        <v>0</v>
      </c>
    </row>
    <row r="140" spans="1:10" ht="12.75">
      <c r="A140" s="13">
        <f t="shared" si="7"/>
        <v>79</v>
      </c>
      <c r="B140" s="55" t="s">
        <v>119</v>
      </c>
      <c r="C140" s="9" t="s">
        <v>158</v>
      </c>
      <c r="D140" s="31"/>
      <c r="E140" s="31"/>
      <c r="F140" s="31"/>
      <c r="G140" s="31"/>
      <c r="H140" s="31"/>
      <c r="I140" s="112"/>
      <c r="J140" s="85"/>
    </row>
    <row r="141" spans="1:10" ht="12.75">
      <c r="A141" s="13">
        <f t="shared" si="7"/>
        <v>80</v>
      </c>
      <c r="B141" s="9"/>
      <c r="C141" s="9" t="s">
        <v>191</v>
      </c>
      <c r="D141" s="31">
        <v>1000</v>
      </c>
      <c r="E141" s="31">
        <v>6035</v>
      </c>
      <c r="F141" s="31">
        <f>G141-E141</f>
        <v>39355</v>
      </c>
      <c r="G141" s="31">
        <v>45390</v>
      </c>
      <c r="H141" s="31">
        <v>1000</v>
      </c>
      <c r="I141" s="112">
        <f>G141/E141</f>
        <v>7.52112676056338</v>
      </c>
      <c r="J141" s="85">
        <f>G141/G$382</f>
        <v>0.0028483930112145357</v>
      </c>
    </row>
    <row r="142" spans="1:10" ht="12.75">
      <c r="A142" s="13">
        <f t="shared" si="7"/>
        <v>81</v>
      </c>
      <c r="B142" s="55" t="s">
        <v>80</v>
      </c>
      <c r="C142" s="9" t="s">
        <v>81</v>
      </c>
      <c r="D142" s="31">
        <v>0</v>
      </c>
      <c r="E142" s="31">
        <v>1135</v>
      </c>
      <c r="F142" s="31"/>
      <c r="G142" s="31">
        <v>1136</v>
      </c>
      <c r="H142" s="31"/>
      <c r="I142" s="112">
        <f>G142/E142</f>
        <v>1.0008810572687226</v>
      </c>
      <c r="J142" s="85">
        <f>G142/G$382</f>
        <v>7.128826747608972E-05</v>
      </c>
    </row>
    <row r="143" spans="1:10" s="4" customFormat="1" ht="15">
      <c r="A143" s="13">
        <f t="shared" si="7"/>
        <v>82</v>
      </c>
      <c r="B143" s="16">
        <v>751</v>
      </c>
      <c r="C143" s="46" t="s">
        <v>73</v>
      </c>
      <c r="D143" s="24"/>
      <c r="E143" s="24"/>
      <c r="F143" s="24"/>
      <c r="G143" s="24"/>
      <c r="H143" s="24"/>
      <c r="I143" s="112"/>
      <c r="J143" s="85"/>
    </row>
    <row r="144" spans="1:10" s="4" customFormat="1" ht="15">
      <c r="A144" s="13">
        <f t="shared" si="7"/>
        <v>83</v>
      </c>
      <c r="B144" s="16"/>
      <c r="C144" s="46" t="s">
        <v>74</v>
      </c>
      <c r="D144" s="24"/>
      <c r="E144" s="24"/>
      <c r="F144" s="24"/>
      <c r="G144" s="24"/>
      <c r="H144" s="24"/>
      <c r="I144" s="112"/>
      <c r="J144" s="85"/>
    </row>
    <row r="145" spans="1:10" s="4" customFormat="1" ht="15">
      <c r="A145" s="13">
        <f t="shared" si="7"/>
        <v>84</v>
      </c>
      <c r="B145" s="16"/>
      <c r="C145" s="46" t="s">
        <v>75</v>
      </c>
      <c r="D145" s="24">
        <f>D147+D153+D152+D158</f>
        <v>1040</v>
      </c>
      <c r="E145" s="24">
        <f>E147+E153+E152+E158</f>
        <v>18020</v>
      </c>
      <c r="F145" s="24">
        <f>F147+F153+F152+F158</f>
        <v>0</v>
      </c>
      <c r="G145" s="24">
        <f>G147+G153+G152+G158</f>
        <v>18020</v>
      </c>
      <c r="H145" s="24" t="e">
        <f>H147+H153+#REF!+H152</f>
        <v>#REF!</v>
      </c>
      <c r="I145" s="117">
        <f>G145/E145</f>
        <v>1</v>
      </c>
      <c r="J145" s="106">
        <f>G145/G$382</f>
        <v>0.0011308226935907895</v>
      </c>
    </row>
    <row r="146" spans="1:10" s="3" customFormat="1" ht="12.75">
      <c r="A146" s="13">
        <f t="shared" si="7"/>
        <v>85</v>
      </c>
      <c r="B146" s="18">
        <v>75101</v>
      </c>
      <c r="C146" s="19" t="s">
        <v>76</v>
      </c>
      <c r="D146" s="25"/>
      <c r="E146" s="25"/>
      <c r="F146" s="25"/>
      <c r="G146" s="25"/>
      <c r="H146" s="25"/>
      <c r="I146" s="117"/>
      <c r="J146" s="106"/>
    </row>
    <row r="147" spans="1:10" s="3" customFormat="1" ht="12.75">
      <c r="A147" s="13">
        <f t="shared" si="7"/>
        <v>86</v>
      </c>
      <c r="B147" s="18"/>
      <c r="C147" s="19" t="s">
        <v>77</v>
      </c>
      <c r="D147" s="25">
        <f>D151</f>
        <v>1040</v>
      </c>
      <c r="E147" s="25">
        <f>E151</f>
        <v>1040</v>
      </c>
      <c r="F147" s="25">
        <f>F151</f>
        <v>0</v>
      </c>
      <c r="G147" s="25">
        <f>G151</f>
        <v>1040</v>
      </c>
      <c r="H147" s="25">
        <f>H151</f>
        <v>1020</v>
      </c>
      <c r="I147" s="120">
        <f>G147/E147</f>
        <v>1</v>
      </c>
      <c r="J147" s="104">
        <f>G147/G$382</f>
        <v>6.52639068443075E-05</v>
      </c>
    </row>
    <row r="148" spans="1:10" ht="12.75">
      <c r="A148" s="13">
        <f t="shared" si="7"/>
        <v>87</v>
      </c>
      <c r="B148" s="55">
        <v>201</v>
      </c>
      <c r="C148" s="9" t="s">
        <v>136</v>
      </c>
      <c r="D148" s="31"/>
      <c r="E148" s="31"/>
      <c r="F148" s="31"/>
      <c r="G148" s="31"/>
      <c r="H148" s="31"/>
      <c r="I148" s="112"/>
      <c r="J148" s="85"/>
    </row>
    <row r="149" spans="1:10" ht="12.75">
      <c r="A149" s="13">
        <f t="shared" si="7"/>
        <v>88</v>
      </c>
      <c r="B149" s="55"/>
      <c r="C149" s="9" t="s">
        <v>150</v>
      </c>
      <c r="D149" s="31"/>
      <c r="E149" s="31"/>
      <c r="F149" s="31"/>
      <c r="G149" s="31"/>
      <c r="H149" s="31"/>
      <c r="I149" s="112"/>
      <c r="J149" s="85"/>
    </row>
    <row r="150" spans="1:10" ht="12.75">
      <c r="A150" s="13">
        <f t="shared" si="7"/>
        <v>89</v>
      </c>
      <c r="B150" s="55"/>
      <c r="C150" s="9" t="s">
        <v>151</v>
      </c>
      <c r="D150" s="31"/>
      <c r="E150" s="31"/>
      <c r="F150" s="31"/>
      <c r="G150" s="31"/>
      <c r="H150" s="31"/>
      <c r="I150" s="112"/>
      <c r="J150" s="85"/>
    </row>
    <row r="151" spans="1:10" ht="12.75">
      <c r="A151" s="13">
        <f t="shared" si="7"/>
        <v>90</v>
      </c>
      <c r="B151" s="55"/>
      <c r="C151" s="9" t="s">
        <v>140</v>
      </c>
      <c r="D151" s="31">
        <v>1040</v>
      </c>
      <c r="E151" s="31">
        <v>1040</v>
      </c>
      <c r="F151" s="31">
        <f>G151-E151</f>
        <v>0</v>
      </c>
      <c r="G151" s="31">
        <v>1040</v>
      </c>
      <c r="H151" s="31">
        <v>1020</v>
      </c>
      <c r="I151" s="112">
        <f>G151/E151</f>
        <v>1</v>
      </c>
      <c r="J151" s="85">
        <f>G151/G$382</f>
        <v>6.52639068443075E-05</v>
      </c>
    </row>
    <row r="152" spans="1:10" s="53" customFormat="1" ht="12.75">
      <c r="A152" s="13">
        <f t="shared" si="7"/>
        <v>91</v>
      </c>
      <c r="B152" s="54">
        <v>75109</v>
      </c>
      <c r="C152" s="51" t="s">
        <v>174</v>
      </c>
      <c r="D152" s="52"/>
      <c r="E152" s="52"/>
      <c r="F152" s="52"/>
      <c r="G152" s="52"/>
      <c r="H152" s="52"/>
      <c r="I152" s="112"/>
      <c r="J152" s="85"/>
    </row>
    <row r="153" spans="1:10" s="53" customFormat="1" ht="12.75">
      <c r="A153" s="13">
        <f t="shared" si="7"/>
        <v>92</v>
      </c>
      <c r="B153" s="54"/>
      <c r="C153" s="51" t="s">
        <v>175</v>
      </c>
      <c r="D153" s="52">
        <f>D157</f>
        <v>0</v>
      </c>
      <c r="E153" s="52">
        <f>E157</f>
        <v>7508</v>
      </c>
      <c r="F153" s="52">
        <f>F157</f>
        <v>0</v>
      </c>
      <c r="G153" s="52">
        <f>G157</f>
        <v>7508</v>
      </c>
      <c r="H153" s="52">
        <f>H157</f>
        <v>0</v>
      </c>
      <c r="I153" s="120">
        <f>G153/E153</f>
        <v>1</v>
      </c>
      <c r="J153" s="104">
        <f>G153/G$382</f>
        <v>0.00047115520441063524</v>
      </c>
    </row>
    <row r="154" spans="1:10" ht="12.75">
      <c r="A154" s="13">
        <f t="shared" si="7"/>
        <v>93</v>
      </c>
      <c r="B154" s="55">
        <v>201</v>
      </c>
      <c r="C154" s="9" t="s">
        <v>136</v>
      </c>
      <c r="D154" s="31"/>
      <c r="E154" s="31"/>
      <c r="F154" s="31"/>
      <c r="G154" s="31"/>
      <c r="H154" s="31"/>
      <c r="I154" s="112"/>
      <c r="J154" s="85"/>
    </row>
    <row r="155" spans="1:10" ht="12.75">
      <c r="A155" s="13">
        <f t="shared" si="7"/>
        <v>94</v>
      </c>
      <c r="B155" s="55"/>
      <c r="C155" s="9" t="s">
        <v>150</v>
      </c>
      <c r="D155" s="31"/>
      <c r="E155" s="31"/>
      <c r="F155" s="31"/>
      <c r="G155" s="31"/>
      <c r="H155" s="31"/>
      <c r="I155" s="112"/>
      <c r="J155" s="85"/>
    </row>
    <row r="156" spans="1:10" ht="12.75">
      <c r="A156" s="13">
        <f t="shared" si="7"/>
        <v>95</v>
      </c>
      <c r="B156" s="55"/>
      <c r="C156" s="9" t="s">
        <v>151</v>
      </c>
      <c r="D156" s="31"/>
      <c r="E156" s="31"/>
      <c r="F156" s="31"/>
      <c r="G156" s="31"/>
      <c r="H156" s="31"/>
      <c r="I156" s="112"/>
      <c r="J156" s="85"/>
    </row>
    <row r="157" spans="1:10" ht="12.75">
      <c r="A157" s="13">
        <f t="shared" si="7"/>
        <v>96</v>
      </c>
      <c r="B157" s="55"/>
      <c r="C157" s="9" t="s">
        <v>140</v>
      </c>
      <c r="D157" s="31">
        <v>0</v>
      </c>
      <c r="E157" s="31">
        <v>7508</v>
      </c>
      <c r="F157" s="31">
        <f>G157-E157</f>
        <v>0</v>
      </c>
      <c r="G157" s="31">
        <v>7508</v>
      </c>
      <c r="H157" s="31">
        <v>0</v>
      </c>
      <c r="I157" s="112">
        <f>G157/E157</f>
        <v>1</v>
      </c>
      <c r="J157" s="85">
        <f>G157/G$382</f>
        <v>0.00047115520441063524</v>
      </c>
    </row>
    <row r="158" spans="1:10" s="53" customFormat="1" ht="12.75">
      <c r="A158" s="13">
        <f t="shared" si="7"/>
        <v>97</v>
      </c>
      <c r="B158" s="54">
        <v>75110</v>
      </c>
      <c r="C158" s="66" t="s">
        <v>221</v>
      </c>
      <c r="D158" s="52">
        <f>D162</f>
        <v>0</v>
      </c>
      <c r="E158" s="52">
        <f>E162</f>
        <v>9472</v>
      </c>
      <c r="F158" s="52">
        <f>F162</f>
        <v>0</v>
      </c>
      <c r="G158" s="52">
        <f>G162</f>
        <v>9472</v>
      </c>
      <c r="H158" s="52"/>
      <c r="I158" s="120">
        <f>G158/E158</f>
        <v>1</v>
      </c>
      <c r="J158" s="104">
        <f>G158/G$382</f>
        <v>0.0005944035823358467</v>
      </c>
    </row>
    <row r="159" spans="1:10" ht="12.75">
      <c r="A159" s="13">
        <f t="shared" si="7"/>
        <v>98</v>
      </c>
      <c r="B159" s="55">
        <v>201</v>
      </c>
      <c r="C159" s="9" t="s">
        <v>136</v>
      </c>
      <c r="D159" s="31"/>
      <c r="E159" s="31"/>
      <c r="F159" s="31"/>
      <c r="G159" s="31"/>
      <c r="H159" s="31"/>
      <c r="I159" s="112"/>
      <c r="J159" s="85"/>
    </row>
    <row r="160" spans="1:10" ht="12.75">
      <c r="A160" s="13">
        <f t="shared" si="7"/>
        <v>99</v>
      </c>
      <c r="B160" s="55"/>
      <c r="C160" s="9" t="s">
        <v>150</v>
      </c>
      <c r="D160" s="31"/>
      <c r="E160" s="31"/>
      <c r="F160" s="31"/>
      <c r="G160" s="31"/>
      <c r="H160" s="31"/>
      <c r="I160" s="112"/>
      <c r="J160" s="85"/>
    </row>
    <row r="161" spans="1:10" ht="12.75">
      <c r="A161" s="13">
        <f t="shared" si="7"/>
        <v>100</v>
      </c>
      <c r="B161" s="55"/>
      <c r="C161" s="9" t="s">
        <v>151</v>
      </c>
      <c r="D161" s="31"/>
      <c r="E161" s="31"/>
      <c r="F161" s="31"/>
      <c r="G161" s="31"/>
      <c r="H161" s="31"/>
      <c r="I161" s="112"/>
      <c r="J161" s="85"/>
    </row>
    <row r="162" spans="1:10" ht="12.75">
      <c r="A162" s="13">
        <f t="shared" si="7"/>
        <v>101</v>
      </c>
      <c r="B162" s="55"/>
      <c r="C162" s="9" t="s">
        <v>140</v>
      </c>
      <c r="D162" s="31">
        <v>0</v>
      </c>
      <c r="E162" s="31">
        <v>9472</v>
      </c>
      <c r="F162" s="31"/>
      <c r="G162" s="31">
        <v>9472</v>
      </c>
      <c r="H162" s="31"/>
      <c r="I162" s="112">
        <f>G162/E162</f>
        <v>1</v>
      </c>
      <c r="J162" s="85">
        <f>G162/G$382</f>
        <v>0.0005944035823358467</v>
      </c>
    </row>
    <row r="163" spans="1:10" ht="12.75">
      <c r="A163" s="13"/>
      <c r="B163" s="55"/>
      <c r="C163" s="9"/>
      <c r="D163" s="31"/>
      <c r="E163" s="31"/>
      <c r="F163" s="31"/>
      <c r="G163" s="31"/>
      <c r="H163" s="31"/>
      <c r="I163" s="112"/>
      <c r="J163" s="85"/>
    </row>
    <row r="164" spans="1:10" s="4" customFormat="1" ht="15">
      <c r="A164" s="13">
        <f>A162+1</f>
        <v>102</v>
      </c>
      <c r="B164" s="16">
        <v>754</v>
      </c>
      <c r="C164" s="12" t="s">
        <v>8</v>
      </c>
      <c r="D164" s="24"/>
      <c r="E164" s="24"/>
      <c r="F164" s="24"/>
      <c r="G164" s="24"/>
      <c r="H164" s="24"/>
      <c r="I164" s="112"/>
      <c r="J164" s="85"/>
    </row>
    <row r="165" spans="1:10" s="4" customFormat="1" ht="15">
      <c r="A165" s="13">
        <f t="shared" si="7"/>
        <v>103</v>
      </c>
      <c r="B165" s="16"/>
      <c r="C165" s="12" t="s">
        <v>66</v>
      </c>
      <c r="D165" s="24">
        <f>D166+D168+D173</f>
        <v>16000</v>
      </c>
      <c r="E165" s="24">
        <f>E166+E168+E173</f>
        <v>16000</v>
      </c>
      <c r="F165" s="24">
        <f>F166+F168+F173</f>
        <v>5556</v>
      </c>
      <c r="G165" s="24">
        <f>G166+G168+G173</f>
        <v>21556</v>
      </c>
      <c r="H165" s="24">
        <f>H168+H173</f>
        <v>16000</v>
      </c>
      <c r="I165" s="117">
        <f>G165/E165</f>
        <v>1.34725</v>
      </c>
      <c r="J165" s="106">
        <f>G165/G$382</f>
        <v>0.001352719976861435</v>
      </c>
    </row>
    <row r="166" spans="1:10" s="53" customFormat="1" ht="12.75">
      <c r="A166" s="13">
        <f t="shared" si="7"/>
        <v>104</v>
      </c>
      <c r="B166" s="54">
        <v>75405</v>
      </c>
      <c r="C166" s="51" t="s">
        <v>207</v>
      </c>
      <c r="D166" s="52">
        <f>D167</f>
        <v>0</v>
      </c>
      <c r="E166" s="52">
        <f>E167</f>
        <v>0</v>
      </c>
      <c r="F166" s="52">
        <f>F167</f>
        <v>0</v>
      </c>
      <c r="G166" s="52">
        <f>G167</f>
        <v>0</v>
      </c>
      <c r="H166" s="52"/>
      <c r="I166" s="120"/>
      <c r="J166" s="104">
        <f>G166/G$382</f>
        <v>0</v>
      </c>
    </row>
    <row r="167" spans="1:10" s="64" customFormat="1" ht="12.75">
      <c r="A167" s="13">
        <f t="shared" si="7"/>
        <v>105</v>
      </c>
      <c r="B167" s="58" t="s">
        <v>80</v>
      </c>
      <c r="C167" s="57" t="s">
        <v>81</v>
      </c>
      <c r="D167" s="63">
        <v>0</v>
      </c>
      <c r="E167" s="63">
        <v>0</v>
      </c>
      <c r="F167" s="63"/>
      <c r="G167" s="63">
        <v>0</v>
      </c>
      <c r="H167" s="63"/>
      <c r="I167" s="112"/>
      <c r="J167" s="85">
        <f>G167/G$382</f>
        <v>0</v>
      </c>
    </row>
    <row r="168" spans="1:10" s="3" customFormat="1" ht="12.75">
      <c r="A168" s="13">
        <f t="shared" si="7"/>
        <v>106</v>
      </c>
      <c r="B168" s="22">
        <v>75414</v>
      </c>
      <c r="C168" s="19" t="s">
        <v>37</v>
      </c>
      <c r="D168" s="25">
        <f>D172</f>
        <v>0</v>
      </c>
      <c r="E168" s="25">
        <f>E172</f>
        <v>0</v>
      </c>
      <c r="F168" s="25">
        <f>F172</f>
        <v>0</v>
      </c>
      <c r="G168" s="25">
        <f>G172</f>
        <v>0</v>
      </c>
      <c r="H168" s="25">
        <f>H172</f>
        <v>0</v>
      </c>
      <c r="I168" s="112"/>
      <c r="J168" s="85"/>
    </row>
    <row r="169" spans="1:10" ht="12.75">
      <c r="A169" s="13">
        <f t="shared" si="7"/>
        <v>107</v>
      </c>
      <c r="B169" s="55">
        <v>201</v>
      </c>
      <c r="C169" s="9" t="s">
        <v>136</v>
      </c>
      <c r="D169" s="31"/>
      <c r="E169" s="31"/>
      <c r="F169" s="31"/>
      <c r="G169" s="31"/>
      <c r="H169" s="31"/>
      <c r="I169" s="112"/>
      <c r="J169" s="85"/>
    </row>
    <row r="170" spans="1:10" ht="12.75">
      <c r="A170" s="13">
        <f t="shared" si="7"/>
        <v>108</v>
      </c>
      <c r="B170" s="55"/>
      <c r="C170" s="9" t="s">
        <v>150</v>
      </c>
      <c r="D170" s="31"/>
      <c r="E170" s="31"/>
      <c r="F170" s="31"/>
      <c r="G170" s="31"/>
      <c r="H170" s="31"/>
      <c r="I170" s="112"/>
      <c r="J170" s="85"/>
    </row>
    <row r="171" spans="1:10" ht="12.75">
      <c r="A171" s="13">
        <f t="shared" si="7"/>
        <v>109</v>
      </c>
      <c r="B171" s="55"/>
      <c r="C171" s="9" t="s">
        <v>151</v>
      </c>
      <c r="D171" s="31"/>
      <c r="E171" s="31"/>
      <c r="F171" s="31"/>
      <c r="G171" s="31"/>
      <c r="H171" s="31"/>
      <c r="I171" s="112"/>
      <c r="J171" s="85"/>
    </row>
    <row r="172" spans="1:10" ht="12.75">
      <c r="A172" s="13">
        <f t="shared" si="7"/>
        <v>110</v>
      </c>
      <c r="B172" s="55"/>
      <c r="C172" s="9" t="s">
        <v>140</v>
      </c>
      <c r="D172" s="31">
        <v>0</v>
      </c>
      <c r="E172" s="31">
        <v>0</v>
      </c>
      <c r="F172" s="31">
        <f>G172-E172</f>
        <v>0</v>
      </c>
      <c r="G172" s="31">
        <v>0</v>
      </c>
      <c r="H172" s="31">
        <v>0</v>
      </c>
      <c r="I172" s="112"/>
      <c r="J172" s="85"/>
    </row>
    <row r="173" spans="1:10" s="53" customFormat="1" ht="12.75">
      <c r="A173" s="13">
        <f t="shared" si="7"/>
        <v>111</v>
      </c>
      <c r="B173" s="54">
        <v>75416</v>
      </c>
      <c r="C173" s="51" t="s">
        <v>163</v>
      </c>
      <c r="D173" s="52">
        <f>D175</f>
        <v>16000</v>
      </c>
      <c r="E173" s="52">
        <f>E175</f>
        <v>16000</v>
      </c>
      <c r="F173" s="52">
        <f>F175</f>
        <v>5556</v>
      </c>
      <c r="G173" s="52">
        <f>G175</f>
        <v>21556</v>
      </c>
      <c r="H173" s="52">
        <f>H175</f>
        <v>16000</v>
      </c>
      <c r="I173" s="120">
        <f>G173/E173</f>
        <v>1.34725</v>
      </c>
      <c r="J173" s="104">
        <f>G173/G$382</f>
        <v>0.001352719976861435</v>
      </c>
    </row>
    <row r="174" spans="1:10" ht="12.75">
      <c r="A174" s="13">
        <f t="shared" si="7"/>
        <v>112</v>
      </c>
      <c r="B174" s="55" t="s">
        <v>110</v>
      </c>
      <c r="C174" s="9" t="s">
        <v>164</v>
      </c>
      <c r="D174" s="31"/>
      <c r="E174" s="31"/>
      <c r="F174" s="31"/>
      <c r="G174" s="31"/>
      <c r="H174" s="31"/>
      <c r="I174" s="112"/>
      <c r="J174" s="85"/>
    </row>
    <row r="175" spans="1:10" ht="12.75">
      <c r="A175" s="13">
        <f t="shared" si="7"/>
        <v>113</v>
      </c>
      <c r="B175" s="55"/>
      <c r="C175" s="9" t="s">
        <v>111</v>
      </c>
      <c r="D175" s="31">
        <v>16000</v>
      </c>
      <c r="E175" s="31">
        <v>16000</v>
      </c>
      <c r="F175" s="31">
        <f>G175-E175</f>
        <v>5556</v>
      </c>
      <c r="G175" s="31">
        <v>21556</v>
      </c>
      <c r="H175" s="31">
        <v>16000</v>
      </c>
      <c r="I175" s="112">
        <f>G175/E175</f>
        <v>1.34725</v>
      </c>
      <c r="J175" s="85">
        <f>G175/G$382</f>
        <v>0.001352719976861435</v>
      </c>
    </row>
    <row r="176" spans="1:10" s="4" customFormat="1" ht="15">
      <c r="A176" s="13">
        <f t="shared" si="7"/>
        <v>114</v>
      </c>
      <c r="B176" s="16">
        <v>756</v>
      </c>
      <c r="C176" s="17" t="s">
        <v>24</v>
      </c>
      <c r="D176" s="24"/>
      <c r="E176" s="24"/>
      <c r="F176" s="24"/>
      <c r="G176" s="24"/>
      <c r="H176" s="24"/>
      <c r="I176" s="112"/>
      <c r="J176" s="85"/>
    </row>
    <row r="177" spans="1:10" s="4" customFormat="1" ht="15">
      <c r="A177" s="13">
        <f t="shared" si="7"/>
        <v>115</v>
      </c>
      <c r="B177" s="16"/>
      <c r="C177" s="17" t="s">
        <v>25</v>
      </c>
      <c r="D177" s="24">
        <f>D179+D187++D201+D219+D225</f>
        <v>6844647</v>
      </c>
      <c r="E177" s="24">
        <f>E179+E187++E201+E219+E225</f>
        <v>6883976</v>
      </c>
      <c r="F177" s="24" t="e">
        <f>F179+F187++F201+F219+F225</f>
        <v>#REF!</v>
      </c>
      <c r="G177" s="24">
        <f>G179+G187++G201+G219+G225</f>
        <v>7252215</v>
      </c>
      <c r="H177" s="24">
        <f>H179+H187++H201+H219+H225</f>
        <v>6392351</v>
      </c>
      <c r="I177" s="117">
        <f>G177/E177</f>
        <v>1.0534921969512967</v>
      </c>
      <c r="J177" s="106">
        <f>G177/G$382</f>
        <v>0.45510373478354754</v>
      </c>
    </row>
    <row r="178" spans="1:10" s="3" customFormat="1" ht="12.75">
      <c r="A178" s="13">
        <f t="shared" si="7"/>
        <v>116</v>
      </c>
      <c r="B178" s="18">
        <v>75601</v>
      </c>
      <c r="C178" s="27" t="s">
        <v>57</v>
      </c>
      <c r="D178" s="25"/>
      <c r="E178" s="25"/>
      <c r="F178" s="25"/>
      <c r="G178" s="25"/>
      <c r="H178" s="25"/>
      <c r="I178" s="117"/>
      <c r="J178" s="106"/>
    </row>
    <row r="179" spans="1:10" s="3" customFormat="1" ht="12.75">
      <c r="A179" s="13">
        <f t="shared" si="7"/>
        <v>117</v>
      </c>
      <c r="B179" s="18"/>
      <c r="C179" s="27" t="s">
        <v>56</v>
      </c>
      <c r="D179" s="25">
        <f>SUM(D182:D183)</f>
        <v>140000</v>
      </c>
      <c r="E179" s="25">
        <f>SUM(E182:E183)</f>
        <v>140000</v>
      </c>
      <c r="F179" s="25">
        <f>SUM(F182:F183)</f>
        <v>17534</v>
      </c>
      <c r="G179" s="25">
        <f>SUM(G182:G183)</f>
        <v>157534</v>
      </c>
      <c r="H179" s="25">
        <f>SUM(H182:H183)</f>
        <v>140000</v>
      </c>
      <c r="I179" s="120">
        <f>G179/E179</f>
        <v>1.1252428571428572</v>
      </c>
      <c r="J179" s="104">
        <f>G179/G$382</f>
        <v>0.009885850289241478</v>
      </c>
    </row>
    <row r="180" spans="1:10" s="3" customFormat="1" ht="12.75">
      <c r="A180" s="13">
        <f t="shared" si="7"/>
        <v>118</v>
      </c>
      <c r="B180" s="55" t="s">
        <v>121</v>
      </c>
      <c r="C180" s="9" t="s">
        <v>122</v>
      </c>
      <c r="D180" s="25"/>
      <c r="E180" s="25"/>
      <c r="F180" s="25"/>
      <c r="G180" s="25"/>
      <c r="H180" s="25"/>
      <c r="I180" s="112"/>
      <c r="J180" s="85"/>
    </row>
    <row r="181" spans="1:10" s="3" customFormat="1" ht="12.75">
      <c r="A181" s="13">
        <f t="shared" si="7"/>
        <v>119</v>
      </c>
      <c r="B181" s="55"/>
      <c r="C181" s="9" t="s">
        <v>155</v>
      </c>
      <c r="D181" s="25"/>
      <c r="E181" s="25"/>
      <c r="F181" s="25"/>
      <c r="G181" s="25"/>
      <c r="H181" s="25"/>
      <c r="I181" s="112"/>
      <c r="J181" s="85"/>
    </row>
    <row r="182" spans="1:10" s="3" customFormat="1" ht="12.75">
      <c r="A182" s="13">
        <f t="shared" si="7"/>
        <v>120</v>
      </c>
      <c r="B182" s="55"/>
      <c r="C182" s="9" t="s">
        <v>123</v>
      </c>
      <c r="D182" s="63">
        <v>138000</v>
      </c>
      <c r="E182" s="63">
        <v>138000</v>
      </c>
      <c r="F182" s="31">
        <f>G182-E182</f>
        <v>18400</v>
      </c>
      <c r="G182" s="63">
        <v>156400</v>
      </c>
      <c r="H182" s="63">
        <v>138000</v>
      </c>
      <c r="I182" s="112">
        <f>G182/E182</f>
        <v>1.1333333333333333</v>
      </c>
      <c r="J182" s="85">
        <f>G182/G$382</f>
        <v>0.009814687529278549</v>
      </c>
    </row>
    <row r="183" spans="1:10" s="3" customFormat="1" ht="12.75">
      <c r="A183" s="13">
        <f t="shared" si="7"/>
        <v>121</v>
      </c>
      <c r="B183" s="55" t="s">
        <v>85</v>
      </c>
      <c r="C183" s="9" t="s">
        <v>176</v>
      </c>
      <c r="D183" s="63">
        <v>2000</v>
      </c>
      <c r="E183" s="63">
        <v>2000</v>
      </c>
      <c r="F183" s="31">
        <f>G183-E183</f>
        <v>-866</v>
      </c>
      <c r="G183" s="63">
        <v>1134</v>
      </c>
      <c r="H183" s="63">
        <v>2000</v>
      </c>
      <c r="I183" s="112">
        <f>G183/E183</f>
        <v>0.567</v>
      </c>
      <c r="J183" s="85">
        <f>G183/G$382</f>
        <v>7.11627599629276E-05</v>
      </c>
    </row>
    <row r="184" spans="1:10" s="3" customFormat="1" ht="12.75">
      <c r="A184" s="13">
        <f t="shared" si="7"/>
        <v>122</v>
      </c>
      <c r="B184" s="18">
        <v>75615</v>
      </c>
      <c r="C184" s="27" t="s">
        <v>58</v>
      </c>
      <c r="D184" s="25"/>
      <c r="E184" s="25"/>
      <c r="F184" s="25"/>
      <c r="G184" s="25"/>
      <c r="H184" s="25"/>
      <c r="I184" s="112"/>
      <c r="J184" s="85"/>
    </row>
    <row r="185" spans="1:10" s="3" customFormat="1" ht="12.75">
      <c r="A185" s="13">
        <f t="shared" si="7"/>
        <v>123</v>
      </c>
      <c r="B185" s="18"/>
      <c r="C185" s="27" t="s">
        <v>59</v>
      </c>
      <c r="D185" s="25"/>
      <c r="E185" s="25"/>
      <c r="F185" s="25"/>
      <c r="G185" s="25"/>
      <c r="H185" s="25"/>
      <c r="I185" s="112"/>
      <c r="J185" s="85"/>
    </row>
    <row r="186" spans="1:10" s="3" customFormat="1" ht="12.75">
      <c r="A186" s="13">
        <f t="shared" si="7"/>
        <v>124</v>
      </c>
      <c r="B186" s="18"/>
      <c r="C186" s="27" t="s">
        <v>60</v>
      </c>
      <c r="D186" s="25"/>
      <c r="E186" s="25"/>
      <c r="F186" s="25"/>
      <c r="G186" s="25"/>
      <c r="H186" s="25"/>
      <c r="I186" s="112"/>
      <c r="J186" s="85"/>
    </row>
    <row r="187" spans="1:10" s="3" customFormat="1" ht="12.75">
      <c r="A187" s="13">
        <f t="shared" si="7"/>
        <v>125</v>
      </c>
      <c r="B187" s="18"/>
      <c r="C187" s="27" t="s">
        <v>61</v>
      </c>
      <c r="D187" s="25">
        <f>D188+D189+D190+D191+D192+D193+D197</f>
        <v>3600600</v>
      </c>
      <c r="E187" s="25">
        <f>E188+E189+E190+E191+E192+E193+E197</f>
        <v>3600600</v>
      </c>
      <c r="F187" s="25">
        <f>F188+F189+F190+F191+F192+F193+F197</f>
        <v>19099</v>
      </c>
      <c r="G187" s="25">
        <f>G188+G189+G190+G191+G192+G193+G197</f>
        <v>3619699</v>
      </c>
      <c r="H187" s="25">
        <f>H188+H189+H190+H191+H192+H193+H197</f>
        <v>3568940</v>
      </c>
      <c r="I187" s="120">
        <f>G187/E187</f>
        <v>1.005304393712159</v>
      </c>
      <c r="J187" s="104">
        <f aca="true" t="shared" si="8" ref="J187:J193">G187/G$382</f>
        <v>0.22714970994272402</v>
      </c>
    </row>
    <row r="188" spans="1:10" ht="12.75">
      <c r="A188" s="13">
        <f t="shared" si="7"/>
        <v>126</v>
      </c>
      <c r="B188" s="55" t="s">
        <v>116</v>
      </c>
      <c r="C188" s="9" t="s">
        <v>28</v>
      </c>
      <c r="D188" s="31">
        <v>3452000</v>
      </c>
      <c r="E188" s="31">
        <v>3452000</v>
      </c>
      <c r="F188" s="31">
        <f>G188-E188</f>
        <v>-62169</v>
      </c>
      <c r="G188" s="31">
        <v>3389831</v>
      </c>
      <c r="H188" s="31">
        <f>3121000+198500</f>
        <v>3319500</v>
      </c>
      <c r="I188" s="112">
        <f>G188/E188</f>
        <v>0.9819904403244496</v>
      </c>
      <c r="J188" s="85">
        <f t="shared" si="8"/>
        <v>0.2127246294249478</v>
      </c>
    </row>
    <row r="189" spans="1:10" ht="12.75">
      <c r="A189" s="13">
        <f t="shared" si="7"/>
        <v>127</v>
      </c>
      <c r="B189" s="55" t="s">
        <v>114</v>
      </c>
      <c r="C189" s="9" t="s">
        <v>26</v>
      </c>
      <c r="D189" s="31">
        <v>600</v>
      </c>
      <c r="E189" s="31">
        <v>600</v>
      </c>
      <c r="F189" s="31">
        <f>G189-E189</f>
        <v>84</v>
      </c>
      <c r="G189" s="31">
        <v>684</v>
      </c>
      <c r="H189" s="31">
        <v>500</v>
      </c>
      <c r="I189" s="112">
        <f>G189/E189</f>
        <v>1.14</v>
      </c>
      <c r="J189" s="85">
        <f t="shared" si="8"/>
        <v>4.292356950144839E-05</v>
      </c>
    </row>
    <row r="190" spans="1:10" ht="12.75">
      <c r="A190" s="13">
        <f t="shared" si="7"/>
        <v>128</v>
      </c>
      <c r="B190" s="55" t="s">
        <v>115</v>
      </c>
      <c r="C190" s="9" t="s">
        <v>27</v>
      </c>
      <c r="D190" s="31">
        <v>54000</v>
      </c>
      <c r="E190" s="31">
        <v>54000</v>
      </c>
      <c r="F190" s="31">
        <f>G190-E190</f>
        <v>3217</v>
      </c>
      <c r="G190" s="31">
        <v>57217</v>
      </c>
      <c r="H190" s="31">
        <v>51940</v>
      </c>
      <c r="I190" s="112">
        <f>G190/E190</f>
        <v>1.059574074074074</v>
      </c>
      <c r="J190" s="85">
        <f t="shared" si="8"/>
        <v>0.00359058169029879</v>
      </c>
    </row>
    <row r="191" spans="1:10" ht="12.75">
      <c r="A191" s="13">
        <f t="shared" si="7"/>
        <v>129</v>
      </c>
      <c r="B191" s="55" t="s">
        <v>117</v>
      </c>
      <c r="C191" s="9" t="s">
        <v>29</v>
      </c>
      <c r="D191" s="31">
        <v>20000</v>
      </c>
      <c r="E191" s="31">
        <v>20000</v>
      </c>
      <c r="F191" s="31">
        <f>G191-E191</f>
        <v>4241</v>
      </c>
      <c r="G191" s="31">
        <v>24241</v>
      </c>
      <c r="H191" s="31">
        <v>14000</v>
      </c>
      <c r="I191" s="112">
        <f aca="true" t="shared" si="9" ref="I191:I256">G191/E191</f>
        <v>1.21205</v>
      </c>
      <c r="J191" s="85">
        <f t="shared" si="8"/>
        <v>0.0015212138132815942</v>
      </c>
    </row>
    <row r="192" spans="1:10" ht="12.75">
      <c r="A192" s="13">
        <f t="shared" si="7"/>
        <v>130</v>
      </c>
      <c r="B192" s="55" t="s">
        <v>177</v>
      </c>
      <c r="C192" s="9" t="s">
        <v>178</v>
      </c>
      <c r="D192" s="31">
        <v>23000</v>
      </c>
      <c r="E192" s="31">
        <v>23000</v>
      </c>
      <c r="F192" s="31">
        <f>G192-E192</f>
        <v>49875</v>
      </c>
      <c r="G192" s="31">
        <v>72875</v>
      </c>
      <c r="H192" s="31">
        <v>15000</v>
      </c>
      <c r="I192" s="112">
        <f t="shared" si="9"/>
        <v>3.1684782608695654</v>
      </c>
      <c r="J192" s="85">
        <f t="shared" si="8"/>
        <v>0.004573180010845104</v>
      </c>
    </row>
    <row r="193" spans="1:10" ht="12.75">
      <c r="A193" s="13">
        <f t="shared" si="7"/>
        <v>131</v>
      </c>
      <c r="B193" s="55" t="s">
        <v>79</v>
      </c>
      <c r="C193" s="9" t="s">
        <v>93</v>
      </c>
      <c r="D193" s="31">
        <f>SUM(D195)</f>
        <v>1000</v>
      </c>
      <c r="E193" s="31">
        <f>SUM(E195)</f>
        <v>1000</v>
      </c>
      <c r="F193" s="31">
        <f>SUM(F195)</f>
        <v>10946</v>
      </c>
      <c r="G193" s="31">
        <f>SUM(G195)</f>
        <v>11946</v>
      </c>
      <c r="H193" s="31">
        <f>SUM(H195)</f>
        <v>18000</v>
      </c>
      <c r="I193" s="112">
        <f t="shared" si="9"/>
        <v>11.946</v>
      </c>
      <c r="J193" s="85">
        <f t="shared" si="8"/>
        <v>0.0007496563761174012</v>
      </c>
    </row>
    <row r="194" spans="1:10" ht="12.75">
      <c r="A194" s="13">
        <f t="shared" si="7"/>
        <v>132</v>
      </c>
      <c r="B194" s="55"/>
      <c r="C194" s="9" t="s">
        <v>13</v>
      </c>
      <c r="D194" s="31"/>
      <c r="E194" s="31"/>
      <c r="F194" s="31"/>
      <c r="G194" s="31"/>
      <c r="H194" s="31"/>
      <c r="I194" s="112"/>
      <c r="J194" s="85"/>
    </row>
    <row r="195" spans="1:10" ht="12.75">
      <c r="A195" s="13">
        <f t="shared" si="7"/>
        <v>133</v>
      </c>
      <c r="B195" s="55"/>
      <c r="C195" s="9" t="s">
        <v>30</v>
      </c>
      <c r="D195" s="31">
        <v>1000</v>
      </c>
      <c r="E195" s="31">
        <v>1000</v>
      </c>
      <c r="F195" s="31">
        <f>G195-E195</f>
        <v>10946</v>
      </c>
      <c r="G195" s="31">
        <v>11946</v>
      </c>
      <c r="H195" s="31">
        <v>18000</v>
      </c>
      <c r="I195" s="112">
        <f t="shared" si="9"/>
        <v>11.946</v>
      </c>
      <c r="J195" s="85">
        <f>G195/G$382</f>
        <v>0.0007496563761174012</v>
      </c>
    </row>
    <row r="196" spans="1:10" ht="12.75">
      <c r="A196" s="13">
        <f t="shared" si="7"/>
        <v>134</v>
      </c>
      <c r="B196" s="55" t="s">
        <v>85</v>
      </c>
      <c r="C196" s="9" t="s">
        <v>102</v>
      </c>
      <c r="D196" s="31"/>
      <c r="E196" s="31"/>
      <c r="F196" s="31">
        <f>G196-E196</f>
        <v>0</v>
      </c>
      <c r="G196" s="31"/>
      <c r="H196" s="31"/>
      <c r="I196" s="112"/>
      <c r="J196" s="85"/>
    </row>
    <row r="197" spans="1:10" ht="12.75">
      <c r="A197" s="13">
        <f aca="true" t="shared" si="10" ref="A197:A260">A196+1</f>
        <v>135</v>
      </c>
      <c r="B197" s="9"/>
      <c r="C197" s="9" t="s">
        <v>86</v>
      </c>
      <c r="D197" s="31">
        <v>50000</v>
      </c>
      <c r="E197" s="31">
        <v>50000</v>
      </c>
      <c r="F197" s="31">
        <f>G197-E197</f>
        <v>12905</v>
      </c>
      <c r="G197" s="31">
        <v>62905</v>
      </c>
      <c r="H197" s="31">
        <f>50000+100000</f>
        <v>150000</v>
      </c>
      <c r="I197" s="112">
        <f t="shared" si="9"/>
        <v>1.2581</v>
      </c>
      <c r="J197" s="85">
        <f>G197/G$382</f>
        <v>0.003947525057731887</v>
      </c>
    </row>
    <row r="198" spans="1:10" ht="12.75">
      <c r="A198" s="13">
        <f t="shared" si="10"/>
        <v>136</v>
      </c>
      <c r="B198" s="54">
        <v>75616</v>
      </c>
      <c r="C198" s="27" t="s">
        <v>58</v>
      </c>
      <c r="D198" s="31"/>
      <c r="E198" s="31"/>
      <c r="F198" s="31"/>
      <c r="G198" s="31"/>
      <c r="H198" s="31"/>
      <c r="I198" s="112"/>
      <c r="J198" s="85"/>
    </row>
    <row r="199" spans="1:10" ht="12.75">
      <c r="A199" s="13">
        <f t="shared" si="10"/>
        <v>137</v>
      </c>
      <c r="B199" s="9"/>
      <c r="C199" s="27" t="s">
        <v>62</v>
      </c>
      <c r="D199" s="31"/>
      <c r="E199" s="31"/>
      <c r="F199" s="31"/>
      <c r="G199" s="31"/>
      <c r="H199" s="31"/>
      <c r="I199" s="112"/>
      <c r="J199" s="85"/>
    </row>
    <row r="200" spans="1:10" ht="12.75">
      <c r="A200" s="13">
        <f t="shared" si="10"/>
        <v>138</v>
      </c>
      <c r="B200" s="9"/>
      <c r="C200" s="27" t="s">
        <v>63</v>
      </c>
      <c r="D200" s="31"/>
      <c r="E200" s="31"/>
      <c r="F200" s="31"/>
      <c r="G200" s="31"/>
      <c r="H200" s="31"/>
      <c r="I200" s="112"/>
      <c r="J200" s="85"/>
    </row>
    <row r="201" spans="1:11" ht="12.75">
      <c r="A201" s="13">
        <f t="shared" si="10"/>
        <v>139</v>
      </c>
      <c r="B201" s="9"/>
      <c r="C201" s="27" t="s">
        <v>64</v>
      </c>
      <c r="D201" s="80">
        <f>D202+D203+D204+D205+D206+D207+D208+D209+D210+D211+D216</f>
        <v>1415050</v>
      </c>
      <c r="E201" s="80">
        <f>E202+E203+E204+E205+E206+E207+E208+E209+E210+E211+E216</f>
        <v>1441050</v>
      </c>
      <c r="F201" s="80">
        <f>F202+F203+F204+F205+F206+F207+F208+F209+F210+F211+F216</f>
        <v>336385</v>
      </c>
      <c r="G201" s="80">
        <f>G202+G203+G204+G205+G206+G207+G208+G209+G210+G211+G216</f>
        <v>1777435</v>
      </c>
      <c r="H201" s="80">
        <f>H202+H203+H204+H205+H206+H207+H208+H209+H210+H211+H216</f>
        <v>1421210</v>
      </c>
      <c r="I201" s="120">
        <f t="shared" si="9"/>
        <v>1.2334304847160056</v>
      </c>
      <c r="J201" s="104">
        <f aca="true" t="shared" si="11" ref="J201:J211">G201/G$382</f>
        <v>0.11154072332866508</v>
      </c>
      <c r="K201" s="86"/>
    </row>
    <row r="202" spans="1:10" ht="12.75">
      <c r="A202" s="13">
        <f t="shared" si="10"/>
        <v>140</v>
      </c>
      <c r="B202" s="55" t="s">
        <v>116</v>
      </c>
      <c r="C202" s="9" t="s">
        <v>28</v>
      </c>
      <c r="D202" s="31">
        <v>1000000</v>
      </c>
      <c r="E202" s="31">
        <v>1000000</v>
      </c>
      <c r="F202" s="31">
        <f aca="true" t="shared" si="12" ref="F202:F210">G202-E202</f>
        <v>124846</v>
      </c>
      <c r="G202" s="31">
        <v>1124846</v>
      </c>
      <c r="H202" s="31">
        <f>920000+26144+16615</f>
        <v>962759</v>
      </c>
      <c r="I202" s="112">
        <f t="shared" si="9"/>
        <v>1.124846</v>
      </c>
      <c r="J202" s="85">
        <f t="shared" si="11"/>
        <v>0.07058831207518453</v>
      </c>
    </row>
    <row r="203" spans="1:10" ht="12.75">
      <c r="A203" s="13">
        <f t="shared" si="10"/>
        <v>141</v>
      </c>
      <c r="B203" s="55" t="s">
        <v>114</v>
      </c>
      <c r="C203" s="9" t="s">
        <v>26</v>
      </c>
      <c r="D203" s="31">
        <v>11000</v>
      </c>
      <c r="E203" s="31">
        <v>11000</v>
      </c>
      <c r="F203" s="31">
        <f t="shared" si="12"/>
        <v>12887</v>
      </c>
      <c r="G203" s="31">
        <v>23887</v>
      </c>
      <c r="H203" s="31">
        <v>10500</v>
      </c>
      <c r="I203" s="112">
        <f t="shared" si="9"/>
        <v>2.1715454545454547</v>
      </c>
      <c r="J203" s="85">
        <f t="shared" si="11"/>
        <v>0.001498998983451897</v>
      </c>
    </row>
    <row r="204" spans="1:10" ht="12.75">
      <c r="A204" s="13">
        <f t="shared" si="10"/>
        <v>142</v>
      </c>
      <c r="B204" s="55" t="s">
        <v>115</v>
      </c>
      <c r="C204" s="9" t="s">
        <v>27</v>
      </c>
      <c r="D204" s="31">
        <v>50</v>
      </c>
      <c r="E204" s="31">
        <v>50</v>
      </c>
      <c r="F204" s="31">
        <f t="shared" si="12"/>
        <v>-29</v>
      </c>
      <c r="G204" s="31">
        <v>21</v>
      </c>
      <c r="H204" s="31">
        <v>51</v>
      </c>
      <c r="I204" s="112">
        <f t="shared" si="9"/>
        <v>0.42</v>
      </c>
      <c r="J204" s="85">
        <f t="shared" si="11"/>
        <v>1.3178288882023628E-06</v>
      </c>
    </row>
    <row r="205" spans="1:10" ht="12.75">
      <c r="A205" s="13">
        <f t="shared" si="10"/>
        <v>143</v>
      </c>
      <c r="B205" s="55" t="s">
        <v>117</v>
      </c>
      <c r="C205" s="9" t="s">
        <v>29</v>
      </c>
      <c r="D205" s="31">
        <v>40000</v>
      </c>
      <c r="E205" s="31">
        <v>40000</v>
      </c>
      <c r="F205" s="31">
        <f t="shared" si="12"/>
        <v>5792</v>
      </c>
      <c r="G205" s="31">
        <v>45792</v>
      </c>
      <c r="H205" s="31">
        <v>30000</v>
      </c>
      <c r="I205" s="112">
        <f t="shared" si="9"/>
        <v>1.1448</v>
      </c>
      <c r="J205" s="85">
        <f t="shared" si="11"/>
        <v>0.0028736200213601236</v>
      </c>
    </row>
    <row r="206" spans="1:10" ht="12.75">
      <c r="A206" s="13">
        <f t="shared" si="10"/>
        <v>144</v>
      </c>
      <c r="B206" s="55" t="s">
        <v>124</v>
      </c>
      <c r="C206" s="9" t="s">
        <v>32</v>
      </c>
      <c r="D206" s="31">
        <v>18000</v>
      </c>
      <c r="E206" s="31">
        <v>44000</v>
      </c>
      <c r="F206" s="31">
        <f t="shared" si="12"/>
        <v>59822</v>
      </c>
      <c r="G206" s="31">
        <v>103822</v>
      </c>
      <c r="H206" s="31">
        <v>18000</v>
      </c>
      <c r="I206" s="112">
        <f t="shared" si="9"/>
        <v>2.359590909090909</v>
      </c>
      <c r="J206" s="85">
        <f t="shared" si="11"/>
        <v>0.006515220515759319</v>
      </c>
    </row>
    <row r="207" spans="1:10" ht="12.75">
      <c r="A207" s="13">
        <f t="shared" si="10"/>
        <v>145</v>
      </c>
      <c r="B207" s="55" t="s">
        <v>127</v>
      </c>
      <c r="C207" s="9" t="s">
        <v>33</v>
      </c>
      <c r="D207" s="31">
        <v>7000</v>
      </c>
      <c r="E207" s="31">
        <v>7000</v>
      </c>
      <c r="F207" s="31">
        <f t="shared" si="12"/>
        <v>-511</v>
      </c>
      <c r="G207" s="31">
        <v>6489</v>
      </c>
      <c r="H207" s="31">
        <v>10700</v>
      </c>
      <c r="I207" s="112">
        <f t="shared" si="9"/>
        <v>0.927</v>
      </c>
      <c r="J207" s="85">
        <f t="shared" si="11"/>
        <v>0.0004072091264545301</v>
      </c>
    </row>
    <row r="208" spans="1:10" ht="12.75">
      <c r="A208" s="13">
        <f t="shared" si="10"/>
        <v>146</v>
      </c>
      <c r="B208" s="55" t="s">
        <v>125</v>
      </c>
      <c r="C208" s="9" t="s">
        <v>126</v>
      </c>
      <c r="D208" s="31">
        <v>160000</v>
      </c>
      <c r="E208" s="31">
        <v>160000</v>
      </c>
      <c r="F208" s="31">
        <f t="shared" si="12"/>
        <v>90779</v>
      </c>
      <c r="G208" s="31">
        <v>250779</v>
      </c>
      <c r="H208" s="31">
        <v>160000</v>
      </c>
      <c r="I208" s="112">
        <f t="shared" si="9"/>
        <v>1.56736875</v>
      </c>
      <c r="J208" s="85">
        <f t="shared" si="11"/>
        <v>0.015737324321642873</v>
      </c>
    </row>
    <row r="209" spans="1:10" ht="12.75">
      <c r="A209" s="13">
        <f t="shared" si="10"/>
        <v>147</v>
      </c>
      <c r="B209" s="55" t="s">
        <v>177</v>
      </c>
      <c r="C209" s="9" t="s">
        <v>178</v>
      </c>
      <c r="D209" s="31">
        <v>145000</v>
      </c>
      <c r="E209" s="31">
        <v>145000</v>
      </c>
      <c r="F209" s="31">
        <f t="shared" si="12"/>
        <v>48991</v>
      </c>
      <c r="G209" s="31">
        <v>193991</v>
      </c>
      <c r="H209" s="31">
        <v>200000</v>
      </c>
      <c r="I209" s="112">
        <f t="shared" si="9"/>
        <v>1.3378689655172413</v>
      </c>
      <c r="J209" s="85">
        <f t="shared" si="11"/>
        <v>0.01217366399291736</v>
      </c>
    </row>
    <row r="210" spans="1:10" ht="12.75">
      <c r="A210" s="13">
        <f t="shared" si="10"/>
        <v>148</v>
      </c>
      <c r="B210" s="55" t="s">
        <v>118</v>
      </c>
      <c r="C210" s="9" t="s">
        <v>31</v>
      </c>
      <c r="D210" s="31">
        <v>0</v>
      </c>
      <c r="E210" s="31">
        <v>0</v>
      </c>
      <c r="F210" s="31">
        <f t="shared" si="12"/>
        <v>0</v>
      </c>
      <c r="G210" s="31">
        <v>0</v>
      </c>
      <c r="H210" s="31">
        <v>900</v>
      </c>
      <c r="I210" s="112"/>
      <c r="J210" s="85">
        <f t="shared" si="11"/>
        <v>0</v>
      </c>
    </row>
    <row r="211" spans="1:10" ht="12.75">
      <c r="A211" s="13">
        <f t="shared" si="10"/>
        <v>149</v>
      </c>
      <c r="B211" s="55" t="s">
        <v>79</v>
      </c>
      <c r="C211" s="9" t="s">
        <v>93</v>
      </c>
      <c r="D211" s="31">
        <f>SUM(D213:D214)</f>
        <v>6000</v>
      </c>
      <c r="E211" s="31">
        <f>SUM(E213:E214)</f>
        <v>6000</v>
      </c>
      <c r="F211" s="31">
        <f>SUM(F213:F214)</f>
        <v>2060</v>
      </c>
      <c r="G211" s="31">
        <f>SUM(G213:G214)</f>
        <v>8060</v>
      </c>
      <c r="H211" s="31">
        <f>SUM(H213:H214)</f>
        <v>1300</v>
      </c>
      <c r="I211" s="112">
        <f t="shared" si="9"/>
        <v>1.3433333333333333</v>
      </c>
      <c r="J211" s="85">
        <f t="shared" si="11"/>
        <v>0.0005057952780433831</v>
      </c>
    </row>
    <row r="212" spans="1:10" ht="12.75">
      <c r="A212" s="13">
        <f t="shared" si="10"/>
        <v>150</v>
      </c>
      <c r="B212" s="55"/>
      <c r="C212" s="9" t="s">
        <v>13</v>
      </c>
      <c r="D212" s="31"/>
      <c r="E212" s="31"/>
      <c r="F212" s="31"/>
      <c r="G212" s="31"/>
      <c r="H212" s="31"/>
      <c r="I212" s="112"/>
      <c r="J212" s="85"/>
    </row>
    <row r="213" spans="1:10" ht="12.75">
      <c r="A213" s="13">
        <f t="shared" si="10"/>
        <v>151</v>
      </c>
      <c r="B213" s="55"/>
      <c r="C213" s="9" t="s">
        <v>30</v>
      </c>
      <c r="D213" s="31">
        <v>1000</v>
      </c>
      <c r="E213" s="31">
        <v>1000</v>
      </c>
      <c r="F213" s="31">
        <f>G213-E213</f>
        <v>-476</v>
      </c>
      <c r="G213" s="31">
        <v>524</v>
      </c>
      <c r="H213" s="31">
        <v>300</v>
      </c>
      <c r="I213" s="112">
        <f t="shared" si="9"/>
        <v>0.524</v>
      </c>
      <c r="J213" s="85">
        <f>G213/G$382</f>
        <v>3.2882968448478E-05</v>
      </c>
    </row>
    <row r="214" spans="1:10" ht="12.75">
      <c r="A214" s="13">
        <f t="shared" si="10"/>
        <v>152</v>
      </c>
      <c r="B214" s="55"/>
      <c r="C214" s="9" t="s">
        <v>187</v>
      </c>
      <c r="D214" s="31">
        <v>5000</v>
      </c>
      <c r="E214" s="31">
        <v>5000</v>
      </c>
      <c r="F214" s="31">
        <f>G214-E214</f>
        <v>2536</v>
      </c>
      <c r="G214" s="31">
        <v>7536</v>
      </c>
      <c r="H214" s="31">
        <v>1000</v>
      </c>
      <c r="I214" s="112">
        <f t="shared" si="9"/>
        <v>1.5072</v>
      </c>
      <c r="J214" s="85">
        <f>G214/G$382</f>
        <v>0.000472912309594905</v>
      </c>
    </row>
    <row r="215" spans="1:10" ht="12.75">
      <c r="A215" s="13">
        <f t="shared" si="10"/>
        <v>153</v>
      </c>
      <c r="B215" s="55" t="s">
        <v>85</v>
      </c>
      <c r="C215" s="9" t="s">
        <v>102</v>
      </c>
      <c r="D215" s="31"/>
      <c r="E215" s="31"/>
      <c r="F215" s="31"/>
      <c r="G215" s="31"/>
      <c r="H215" s="31"/>
      <c r="I215" s="112"/>
      <c r="J215" s="85"/>
    </row>
    <row r="216" spans="1:10" ht="12.75">
      <c r="A216" s="13">
        <f t="shared" si="10"/>
        <v>154</v>
      </c>
      <c r="B216" s="55"/>
      <c r="C216" s="9" t="s">
        <v>86</v>
      </c>
      <c r="D216" s="31">
        <v>28000</v>
      </c>
      <c r="E216" s="31">
        <v>28000</v>
      </c>
      <c r="F216" s="31">
        <f>G216-E216</f>
        <v>-8252</v>
      </c>
      <c r="G216" s="31">
        <v>19748</v>
      </c>
      <c r="H216" s="31">
        <v>27000</v>
      </c>
      <c r="I216" s="112">
        <f t="shared" si="9"/>
        <v>0.7052857142857143</v>
      </c>
      <c r="J216" s="85">
        <f>G216/G$382</f>
        <v>0.0012392611849628696</v>
      </c>
    </row>
    <row r="217" spans="1:10" ht="12.75">
      <c r="A217" s="13"/>
      <c r="B217" s="55"/>
      <c r="C217" s="9"/>
      <c r="D217" s="31"/>
      <c r="E217" s="31"/>
      <c r="F217" s="31"/>
      <c r="G217" s="31"/>
      <c r="H217" s="31"/>
      <c r="I217" s="112"/>
      <c r="J217" s="85"/>
    </row>
    <row r="218" spans="1:10" ht="12.75">
      <c r="A218" s="13"/>
      <c r="B218" s="55"/>
      <c r="C218" s="9"/>
      <c r="D218" s="31"/>
      <c r="E218" s="31"/>
      <c r="F218" s="31"/>
      <c r="G218" s="31"/>
      <c r="H218" s="31"/>
      <c r="I218" s="112"/>
      <c r="J218" s="85"/>
    </row>
    <row r="219" spans="1:10" s="3" customFormat="1" ht="12.75">
      <c r="A219" s="13">
        <f>A216+1</f>
        <v>155</v>
      </c>
      <c r="B219" s="18">
        <v>75618</v>
      </c>
      <c r="C219" s="19" t="s">
        <v>179</v>
      </c>
      <c r="D219" s="25">
        <f>D221+D222+D223</f>
        <v>261000</v>
      </c>
      <c r="E219" s="25">
        <f>E221+E222+E223</f>
        <v>315400</v>
      </c>
      <c r="F219" s="25" t="e">
        <f>F221+F222+F223</f>
        <v>#REF!</v>
      </c>
      <c r="G219" s="25">
        <f>G221+G222+G223</f>
        <v>346106</v>
      </c>
      <c r="H219" s="25">
        <f>SUM(H221:H223)</f>
        <v>30200</v>
      </c>
      <c r="I219" s="120">
        <f t="shared" si="9"/>
        <v>1.0973557387444515</v>
      </c>
      <c r="J219" s="104">
        <f>G219/G$382</f>
        <v>0.021719451675246047</v>
      </c>
    </row>
    <row r="220" spans="1:10" s="3" customFormat="1" ht="12.75">
      <c r="A220" s="13">
        <f t="shared" si="10"/>
        <v>156</v>
      </c>
      <c r="B220" s="18"/>
      <c r="C220" s="66" t="s">
        <v>180</v>
      </c>
      <c r="D220" s="25"/>
      <c r="E220" s="25"/>
      <c r="F220" s="25"/>
      <c r="G220" s="25"/>
      <c r="H220" s="25"/>
      <c r="I220" s="112"/>
      <c r="J220" s="85"/>
    </row>
    <row r="221" spans="1:10" ht="12.75">
      <c r="A221" s="13">
        <f t="shared" si="10"/>
        <v>157</v>
      </c>
      <c r="B221" s="55" t="s">
        <v>128</v>
      </c>
      <c r="C221" s="9" t="s">
        <v>129</v>
      </c>
      <c r="D221" s="31">
        <v>30000</v>
      </c>
      <c r="E221" s="31">
        <v>30000</v>
      </c>
      <c r="F221" s="31" t="e">
        <f>SUM(#REF!)</f>
        <v>#REF!</v>
      </c>
      <c r="G221" s="31">
        <v>48522</v>
      </c>
      <c r="H221" s="31">
        <v>30000</v>
      </c>
      <c r="I221" s="112">
        <f t="shared" si="9"/>
        <v>1.6174</v>
      </c>
      <c r="J221" s="85">
        <f>G221/G$382</f>
        <v>0.003044937776826431</v>
      </c>
    </row>
    <row r="222" spans="1:10" ht="12.75">
      <c r="A222" s="13">
        <f t="shared" si="10"/>
        <v>158</v>
      </c>
      <c r="B222" s="55" t="s">
        <v>109</v>
      </c>
      <c r="C222" s="9" t="s">
        <v>215</v>
      </c>
      <c r="D222" s="31">
        <v>230000</v>
      </c>
      <c r="E222" s="31">
        <v>284400</v>
      </c>
      <c r="F222" s="31"/>
      <c r="G222" s="31">
        <v>297583</v>
      </c>
      <c r="H222" s="31"/>
      <c r="I222" s="112">
        <f>G222/E222</f>
        <v>1.0463537271448664</v>
      </c>
      <c r="J222" s="85">
        <f>G222/G$382</f>
        <v>0.018674451144663033</v>
      </c>
    </row>
    <row r="223" spans="1:10" ht="12.75">
      <c r="A223" s="13">
        <f t="shared" si="10"/>
        <v>159</v>
      </c>
      <c r="B223" s="55" t="s">
        <v>85</v>
      </c>
      <c r="C223" s="9" t="s">
        <v>199</v>
      </c>
      <c r="D223" s="31">
        <v>1000</v>
      </c>
      <c r="E223" s="31">
        <v>1000</v>
      </c>
      <c r="F223" s="31">
        <f>G223-E223</f>
        <v>-999</v>
      </c>
      <c r="G223" s="31">
        <v>1</v>
      </c>
      <c r="H223" s="31">
        <v>200</v>
      </c>
      <c r="I223" s="112">
        <f t="shared" si="9"/>
        <v>0.001</v>
      </c>
      <c r="J223" s="85">
        <f>G223/G$382</f>
        <v>6.275375658106489E-08</v>
      </c>
    </row>
    <row r="224" spans="1:10" s="53" customFormat="1" ht="12.75">
      <c r="A224" s="13">
        <f t="shared" si="10"/>
        <v>160</v>
      </c>
      <c r="B224" s="54">
        <v>75621</v>
      </c>
      <c r="C224" s="51" t="s">
        <v>157</v>
      </c>
      <c r="D224" s="52"/>
      <c r="E224" s="52"/>
      <c r="F224" s="52"/>
      <c r="G224" s="52"/>
      <c r="H224" s="52"/>
      <c r="I224" s="112"/>
      <c r="J224" s="85"/>
    </row>
    <row r="225" spans="1:10" s="53" customFormat="1" ht="12.75">
      <c r="A225" s="13">
        <f t="shared" si="10"/>
        <v>161</v>
      </c>
      <c r="B225" s="59"/>
      <c r="C225" s="51" t="s">
        <v>156</v>
      </c>
      <c r="D225" s="52">
        <f>SUM(D226:D227)</f>
        <v>1427997</v>
      </c>
      <c r="E225" s="52">
        <f>SUM(E226:E227)</f>
        <v>1386926</v>
      </c>
      <c r="F225" s="52">
        <f>SUM(F226:F227)</f>
        <v>-35485</v>
      </c>
      <c r="G225" s="52">
        <f>SUM(G226:G227)</f>
        <v>1351441</v>
      </c>
      <c r="H225" s="52">
        <f>SUM(H226:H227)</f>
        <v>1232001</v>
      </c>
      <c r="I225" s="120">
        <f t="shared" si="9"/>
        <v>0.9744146407234416</v>
      </c>
      <c r="J225" s="104">
        <f>G225/G$382</f>
        <v>0.08480799954767092</v>
      </c>
    </row>
    <row r="226" spans="1:10" s="64" customFormat="1" ht="12.75">
      <c r="A226" s="13">
        <f t="shared" si="10"/>
        <v>162</v>
      </c>
      <c r="B226" s="58" t="s">
        <v>112</v>
      </c>
      <c r="C226" s="57" t="s">
        <v>153</v>
      </c>
      <c r="D226" s="63">
        <v>1423997</v>
      </c>
      <c r="E226" s="63">
        <v>1382926</v>
      </c>
      <c r="F226" s="31">
        <f>G226-E226</f>
        <v>-98318</v>
      </c>
      <c r="G226" s="63">
        <v>1284608</v>
      </c>
      <c r="H226" s="63">
        <f>1208799+19202</f>
        <v>1228001</v>
      </c>
      <c r="I226" s="112">
        <f t="shared" si="9"/>
        <v>0.9289058127477536</v>
      </c>
      <c r="J226" s="85">
        <f>G226/G$382</f>
        <v>0.08061397773408861</v>
      </c>
    </row>
    <row r="227" spans="1:10" s="64" customFormat="1" ht="12.75">
      <c r="A227" s="13">
        <f t="shared" si="10"/>
        <v>163</v>
      </c>
      <c r="B227" s="58" t="s">
        <v>113</v>
      </c>
      <c r="C227" s="57" t="s">
        <v>154</v>
      </c>
      <c r="D227" s="63">
        <v>4000</v>
      </c>
      <c r="E227" s="63">
        <v>4000</v>
      </c>
      <c r="F227" s="31">
        <f>G227-E227</f>
        <v>62833</v>
      </c>
      <c r="G227" s="63">
        <v>66833</v>
      </c>
      <c r="H227" s="63">
        <v>4000</v>
      </c>
      <c r="I227" s="112">
        <f t="shared" si="9"/>
        <v>16.70825</v>
      </c>
      <c r="J227" s="85">
        <f>G227/G$382</f>
        <v>0.00419402181358231</v>
      </c>
    </row>
    <row r="228" spans="1:10" s="4" customFormat="1" ht="15">
      <c r="A228" s="13">
        <f t="shared" si="10"/>
        <v>164</v>
      </c>
      <c r="B228" s="16">
        <v>758</v>
      </c>
      <c r="C228" s="17" t="s">
        <v>38</v>
      </c>
      <c r="D228" s="24">
        <f>D230+D233+D236+D241</f>
        <v>2678055</v>
      </c>
      <c r="E228" s="24">
        <f>E230+E233+E236+E241</f>
        <v>2658312</v>
      </c>
      <c r="F228" s="24">
        <f>F230+F233+F236+F241</f>
        <v>0</v>
      </c>
      <c r="G228" s="24">
        <f>G230+G233+G236+G241</f>
        <v>2640182</v>
      </c>
      <c r="H228" s="24">
        <f>H230+H233+H236+H241</f>
        <v>2564317</v>
      </c>
      <c r="I228" s="117">
        <f t="shared" si="9"/>
        <v>0.9931798825720984</v>
      </c>
      <c r="J228" s="106">
        <f>G228/G$382</f>
        <v>0.16568133855770908</v>
      </c>
    </row>
    <row r="229" spans="1:10" s="3" customFormat="1" ht="12.75">
      <c r="A229" s="13">
        <f t="shared" si="10"/>
        <v>165</v>
      </c>
      <c r="B229" s="22">
        <v>75801</v>
      </c>
      <c r="C229" s="19" t="s">
        <v>67</v>
      </c>
      <c r="D229" s="25"/>
      <c r="E229" s="25"/>
      <c r="F229" s="25"/>
      <c r="G229" s="25"/>
      <c r="H229" s="25"/>
      <c r="I229" s="117"/>
      <c r="J229" s="106"/>
    </row>
    <row r="230" spans="1:10" s="3" customFormat="1" ht="12.75">
      <c r="A230" s="13">
        <f t="shared" si="10"/>
        <v>166</v>
      </c>
      <c r="B230" s="22"/>
      <c r="C230" s="19" t="s">
        <v>68</v>
      </c>
      <c r="D230" s="25">
        <f>D231</f>
        <v>2242319</v>
      </c>
      <c r="E230" s="25">
        <f>E231</f>
        <v>2220084</v>
      </c>
      <c r="F230" s="25">
        <f>F231</f>
        <v>0</v>
      </c>
      <c r="G230" s="25">
        <f>G231</f>
        <v>2220084</v>
      </c>
      <c r="H230" s="25">
        <f>H231</f>
        <v>2133508</v>
      </c>
      <c r="I230" s="120">
        <f t="shared" si="9"/>
        <v>1</v>
      </c>
      <c r="J230" s="104">
        <f>G230/G$382</f>
        <v>0.13931861092551687</v>
      </c>
    </row>
    <row r="231" spans="1:10" s="6" customFormat="1" ht="12.75">
      <c r="A231" s="13">
        <f t="shared" si="10"/>
        <v>167</v>
      </c>
      <c r="B231" s="23">
        <v>292</v>
      </c>
      <c r="C231" s="13" t="s">
        <v>39</v>
      </c>
      <c r="D231" s="39">
        <v>2242319</v>
      </c>
      <c r="E231" s="39">
        <v>2220084</v>
      </c>
      <c r="F231" s="31">
        <f>G231-E231</f>
        <v>0</v>
      </c>
      <c r="G231" s="39">
        <v>2220084</v>
      </c>
      <c r="H231" s="39">
        <f>2156952-23444</f>
        <v>2133508</v>
      </c>
      <c r="I231" s="112">
        <f t="shared" si="9"/>
        <v>1</v>
      </c>
      <c r="J231" s="85">
        <f>G231/G$382</f>
        <v>0.13931861092551687</v>
      </c>
    </row>
    <row r="232" spans="1:10" s="3" customFormat="1" ht="12.75">
      <c r="A232" s="13">
        <f t="shared" si="10"/>
        <v>168</v>
      </c>
      <c r="B232" s="18">
        <v>75802</v>
      </c>
      <c r="C232" s="27" t="s">
        <v>71</v>
      </c>
      <c r="D232" s="25"/>
      <c r="E232" s="25"/>
      <c r="F232" s="25"/>
      <c r="G232" s="25"/>
      <c r="H232" s="25"/>
      <c r="I232" s="112"/>
      <c r="J232" s="85"/>
    </row>
    <row r="233" spans="1:10" s="3" customFormat="1" ht="12.75">
      <c r="A233" s="13">
        <f t="shared" si="10"/>
        <v>169</v>
      </c>
      <c r="B233" s="18"/>
      <c r="C233" s="27" t="s">
        <v>72</v>
      </c>
      <c r="D233" s="25">
        <f>D234</f>
        <v>3758</v>
      </c>
      <c r="E233" s="25">
        <f>E234</f>
        <v>4305</v>
      </c>
      <c r="F233" s="25">
        <f>F234</f>
        <v>0</v>
      </c>
      <c r="G233" s="25">
        <f>G234</f>
        <v>4305</v>
      </c>
      <c r="H233" s="25">
        <f>H234</f>
        <v>2948</v>
      </c>
      <c r="I233" s="120">
        <f t="shared" si="9"/>
        <v>1</v>
      </c>
      <c r="J233" s="104">
        <f>G233/G$382</f>
        <v>0.0002701549220814844</v>
      </c>
    </row>
    <row r="234" spans="1:10" ht="12.75">
      <c r="A234" s="13">
        <f t="shared" si="10"/>
        <v>170</v>
      </c>
      <c r="B234" s="9">
        <v>292</v>
      </c>
      <c r="C234" s="13" t="s">
        <v>39</v>
      </c>
      <c r="D234" s="31">
        <v>3758</v>
      </c>
      <c r="E234" s="31">
        <v>4305</v>
      </c>
      <c r="F234" s="31">
        <f>G234-E234</f>
        <v>0</v>
      </c>
      <c r="G234" s="31">
        <v>4305</v>
      </c>
      <c r="H234" s="31">
        <f>6663-3715</f>
        <v>2948</v>
      </c>
      <c r="I234" s="112">
        <f t="shared" si="9"/>
        <v>1</v>
      </c>
      <c r="J234" s="85">
        <f>G234/G$382</f>
        <v>0.0002701549220814844</v>
      </c>
    </row>
    <row r="235" spans="1:10" s="3" customFormat="1" ht="12.75">
      <c r="A235" s="13">
        <f t="shared" si="10"/>
        <v>171</v>
      </c>
      <c r="B235" s="22">
        <v>75805</v>
      </c>
      <c r="C235" s="19" t="s">
        <v>69</v>
      </c>
      <c r="D235" s="25"/>
      <c r="E235" s="25"/>
      <c r="F235" s="25"/>
      <c r="G235" s="25"/>
      <c r="H235" s="25"/>
      <c r="I235" s="112"/>
      <c r="J235" s="85"/>
    </row>
    <row r="236" spans="1:10" s="3" customFormat="1" ht="12.75">
      <c r="A236" s="13">
        <f t="shared" si="10"/>
        <v>172</v>
      </c>
      <c r="B236" s="22"/>
      <c r="C236" s="19" t="s">
        <v>70</v>
      </c>
      <c r="D236" s="25">
        <f>D237</f>
        <v>431978</v>
      </c>
      <c r="E236" s="25">
        <f>E237</f>
        <v>433923</v>
      </c>
      <c r="F236" s="25">
        <f>F237</f>
        <v>0</v>
      </c>
      <c r="G236" s="25">
        <f>G237</f>
        <v>433923</v>
      </c>
      <c r="H236" s="25">
        <f>H237</f>
        <v>427861</v>
      </c>
      <c r="I236" s="120">
        <f t="shared" si="9"/>
        <v>1</v>
      </c>
      <c r="J236" s="104">
        <f>G236/G$382</f>
        <v>0.027230298316925423</v>
      </c>
    </row>
    <row r="237" spans="1:10" s="6" customFormat="1" ht="12.75">
      <c r="A237" s="13">
        <f t="shared" si="10"/>
        <v>173</v>
      </c>
      <c r="B237" s="23">
        <v>292</v>
      </c>
      <c r="C237" s="13" t="s">
        <v>39</v>
      </c>
      <c r="D237" s="39">
        <f>SUM(D239:D240)</f>
        <v>431978</v>
      </c>
      <c r="E237" s="39">
        <f>SUM(E238:E240)</f>
        <v>433923</v>
      </c>
      <c r="F237" s="39">
        <f>SUM(F239:F240)</f>
        <v>0</v>
      </c>
      <c r="G237" s="39">
        <f>SUM(G239:G240)</f>
        <v>433923</v>
      </c>
      <c r="H237" s="39">
        <f>SUM(H239:H240)</f>
        <v>427861</v>
      </c>
      <c r="I237" s="112">
        <f t="shared" si="9"/>
        <v>1</v>
      </c>
      <c r="J237" s="85">
        <f>G237/G$382</f>
        <v>0.027230298316925423</v>
      </c>
    </row>
    <row r="238" spans="1:10" s="64" customFormat="1" ht="12.75">
      <c r="A238" s="13">
        <f t="shared" si="10"/>
        <v>174</v>
      </c>
      <c r="B238" s="68"/>
      <c r="C238" s="56" t="s">
        <v>13</v>
      </c>
      <c r="D238" s="63"/>
      <c r="E238" s="63"/>
      <c r="F238" s="63"/>
      <c r="G238" s="63"/>
      <c r="H238" s="63"/>
      <c r="I238" s="112"/>
      <c r="J238" s="85"/>
    </row>
    <row r="239" spans="1:10" s="64" customFormat="1" ht="12.75">
      <c r="A239" s="13">
        <f t="shared" si="10"/>
        <v>175</v>
      </c>
      <c r="B239" s="68"/>
      <c r="C239" s="56" t="s">
        <v>159</v>
      </c>
      <c r="D239" s="63">
        <v>426127</v>
      </c>
      <c r="E239" s="63">
        <v>426127</v>
      </c>
      <c r="F239" s="31">
        <f>G239-E239</f>
        <v>0</v>
      </c>
      <c r="G239" s="63">
        <v>426127</v>
      </c>
      <c r="H239" s="63">
        <f>433682-8658</f>
        <v>425024</v>
      </c>
      <c r="I239" s="112">
        <f t="shared" si="9"/>
        <v>1</v>
      </c>
      <c r="J239" s="85">
        <f>G239/G$382</f>
        <v>0.02674107003061944</v>
      </c>
    </row>
    <row r="240" spans="1:10" ht="12.75">
      <c r="A240" s="13">
        <f t="shared" si="10"/>
        <v>176</v>
      </c>
      <c r="B240" s="9"/>
      <c r="C240" s="13" t="s">
        <v>160</v>
      </c>
      <c r="D240" s="31">
        <v>5851</v>
      </c>
      <c r="E240" s="31">
        <v>7796</v>
      </c>
      <c r="F240" s="31">
        <f>G240-E240</f>
        <v>0</v>
      </c>
      <c r="G240" s="31">
        <v>7796</v>
      </c>
      <c r="H240" s="31">
        <v>2837</v>
      </c>
      <c r="I240" s="112">
        <f t="shared" si="9"/>
        <v>1</v>
      </c>
      <c r="J240" s="85">
        <f>G240/G$382</f>
        <v>0.0004892282863059819</v>
      </c>
    </row>
    <row r="241" spans="1:10" s="3" customFormat="1" ht="12.75">
      <c r="A241" s="13">
        <f t="shared" si="10"/>
        <v>177</v>
      </c>
      <c r="B241" s="22">
        <v>75814</v>
      </c>
      <c r="C241" s="19" t="s">
        <v>40</v>
      </c>
      <c r="D241" s="25">
        <f>SUM(D244:D249)</f>
        <v>0</v>
      </c>
      <c r="E241" s="25">
        <f>SUM(E244:E249)</f>
        <v>0</v>
      </c>
      <c r="F241" s="25">
        <f>SUM(F244:F249)</f>
        <v>0</v>
      </c>
      <c r="G241" s="25">
        <f>SUM(G244:G249)</f>
        <v>-18130</v>
      </c>
      <c r="H241" s="25">
        <f>SUM(H244:H249)</f>
        <v>0</v>
      </c>
      <c r="I241" s="112"/>
      <c r="J241" s="85"/>
    </row>
    <row r="242" spans="1:10" s="64" customFormat="1" ht="12.75">
      <c r="A242" s="13">
        <f t="shared" si="10"/>
        <v>178</v>
      </c>
      <c r="B242" s="55" t="s">
        <v>121</v>
      </c>
      <c r="C242" s="9" t="s">
        <v>122</v>
      </c>
      <c r="D242" s="63"/>
      <c r="E242" s="63"/>
      <c r="F242" s="63"/>
      <c r="G242" s="63"/>
      <c r="H242" s="63"/>
      <c r="I242" s="112"/>
      <c r="J242" s="85"/>
    </row>
    <row r="243" spans="1:10" s="64" customFormat="1" ht="12.75">
      <c r="A243" s="13">
        <f t="shared" si="10"/>
        <v>179</v>
      </c>
      <c r="B243" s="55"/>
      <c r="C243" s="9" t="s">
        <v>155</v>
      </c>
      <c r="D243" s="63"/>
      <c r="E243" s="63"/>
      <c r="F243" s="63"/>
      <c r="G243" s="63"/>
      <c r="H243" s="63"/>
      <c r="I243" s="112"/>
      <c r="J243" s="85"/>
    </row>
    <row r="244" spans="1:10" s="64" customFormat="1" ht="12.75">
      <c r="A244" s="13">
        <f t="shared" si="10"/>
        <v>180</v>
      </c>
      <c r="B244" s="55"/>
      <c r="C244" s="9" t="s">
        <v>123</v>
      </c>
      <c r="D244" s="63">
        <v>0</v>
      </c>
      <c r="E244" s="63">
        <v>0</v>
      </c>
      <c r="F244" s="63">
        <v>0</v>
      </c>
      <c r="G244" s="63">
        <v>-1100</v>
      </c>
      <c r="H244" s="63">
        <v>0</v>
      </c>
      <c r="I244" s="112"/>
      <c r="J244" s="85"/>
    </row>
    <row r="245" spans="1:10" s="64" customFormat="1" ht="12.75">
      <c r="A245" s="13">
        <f t="shared" si="10"/>
        <v>181</v>
      </c>
      <c r="B245" s="58" t="s">
        <v>124</v>
      </c>
      <c r="C245" s="9" t="s">
        <v>32</v>
      </c>
      <c r="D245" s="63">
        <v>0</v>
      </c>
      <c r="E245" s="63">
        <v>0</v>
      </c>
      <c r="F245" s="63">
        <v>0</v>
      </c>
      <c r="G245" s="63">
        <v>-16413</v>
      </c>
      <c r="H245" s="63">
        <v>0</v>
      </c>
      <c r="I245" s="112"/>
      <c r="J245" s="85"/>
    </row>
    <row r="246" spans="1:10" s="64" customFormat="1" ht="12.75">
      <c r="A246" s="13">
        <f t="shared" si="10"/>
        <v>182</v>
      </c>
      <c r="B246" s="58" t="s">
        <v>128</v>
      </c>
      <c r="C246" s="57" t="s">
        <v>129</v>
      </c>
      <c r="D246" s="63">
        <v>0</v>
      </c>
      <c r="E246" s="63">
        <v>0</v>
      </c>
      <c r="F246" s="63">
        <v>0</v>
      </c>
      <c r="G246" s="63">
        <v>0</v>
      </c>
      <c r="H246" s="63">
        <v>0</v>
      </c>
      <c r="I246" s="112"/>
      <c r="J246" s="85"/>
    </row>
    <row r="247" spans="1:10" s="64" customFormat="1" ht="12.75">
      <c r="A247" s="13">
        <f t="shared" si="10"/>
        <v>183</v>
      </c>
      <c r="B247" s="58" t="s">
        <v>177</v>
      </c>
      <c r="C247" s="57" t="s">
        <v>178</v>
      </c>
      <c r="D247" s="63">
        <v>0</v>
      </c>
      <c r="E247" s="63">
        <v>0</v>
      </c>
      <c r="F247" s="63"/>
      <c r="G247" s="63">
        <v>-207</v>
      </c>
      <c r="H247" s="63"/>
      <c r="I247" s="112"/>
      <c r="J247" s="85"/>
    </row>
    <row r="248" spans="1:10" s="64" customFormat="1" ht="12.75">
      <c r="A248" s="13">
        <f t="shared" si="10"/>
        <v>184</v>
      </c>
      <c r="B248" s="58" t="s">
        <v>85</v>
      </c>
      <c r="C248" s="9" t="s">
        <v>102</v>
      </c>
      <c r="D248" s="63"/>
      <c r="E248" s="63"/>
      <c r="F248" s="63"/>
      <c r="G248" s="63"/>
      <c r="H248" s="63"/>
      <c r="I248" s="112"/>
      <c r="J248" s="85"/>
    </row>
    <row r="249" spans="1:10" s="64" customFormat="1" ht="12.75">
      <c r="A249" s="13">
        <f t="shared" si="10"/>
        <v>185</v>
      </c>
      <c r="B249" s="58"/>
      <c r="C249" s="9" t="s">
        <v>86</v>
      </c>
      <c r="D249" s="63">
        <v>0</v>
      </c>
      <c r="E249" s="63">
        <v>0</v>
      </c>
      <c r="F249" s="63">
        <v>0</v>
      </c>
      <c r="G249" s="63">
        <v>-410</v>
      </c>
      <c r="H249" s="63">
        <v>0</v>
      </c>
      <c r="I249" s="112"/>
      <c r="J249" s="85"/>
    </row>
    <row r="250" spans="1:10" s="4" customFormat="1" ht="15">
      <c r="A250" s="13">
        <f t="shared" si="10"/>
        <v>186</v>
      </c>
      <c r="B250" s="16">
        <v>801</v>
      </c>
      <c r="C250" s="20" t="s">
        <v>19</v>
      </c>
      <c r="D250" s="24">
        <f>D251+D274+D285</f>
        <v>265240</v>
      </c>
      <c r="E250" s="24">
        <f>E251+E274+E285</f>
        <v>278058</v>
      </c>
      <c r="F250" s="24">
        <f>F251+F274+F285</f>
        <v>-156</v>
      </c>
      <c r="G250" s="24">
        <f>G251+G274+G285</f>
        <v>256821</v>
      </c>
      <c r="H250" s="24" t="e">
        <f>H251+#REF!+H274+H285</f>
        <v>#REF!</v>
      </c>
      <c r="I250" s="117">
        <f t="shared" si="9"/>
        <v>0.9236238482618734</v>
      </c>
      <c r="J250" s="106">
        <f>G250/G$382</f>
        <v>0.016116482518905666</v>
      </c>
    </row>
    <row r="251" spans="1:10" s="3" customFormat="1" ht="12.75">
      <c r="A251" s="13">
        <f t="shared" si="10"/>
        <v>187</v>
      </c>
      <c r="B251" s="18">
        <v>80101</v>
      </c>
      <c r="C251" s="19" t="s">
        <v>20</v>
      </c>
      <c r="D251" s="25">
        <f>D252+D256+D260+D264+D265+D270+D273</f>
        <v>148740</v>
      </c>
      <c r="E251" s="25">
        <f>E252+E256+E260+E264+E265+E270+E273</f>
        <v>154853</v>
      </c>
      <c r="F251" s="25">
        <f>F252+F256+F260+F264+F265+F270+F273</f>
        <v>0</v>
      </c>
      <c r="G251" s="25">
        <f>G252+G256+G260+G264+G265+G270+G273</f>
        <v>142083</v>
      </c>
      <c r="H251" s="25" t="e">
        <f>H252+H256+H260+H264+#REF!+H265</f>
        <v>#REF!</v>
      </c>
      <c r="I251" s="120">
        <f t="shared" si="9"/>
        <v>0.9175346941938484</v>
      </c>
      <c r="J251" s="104">
        <f>G251/G$382</f>
        <v>0.008916241996307443</v>
      </c>
    </row>
    <row r="252" spans="1:10" s="64" customFormat="1" ht="12.75">
      <c r="A252" s="13">
        <f t="shared" si="10"/>
        <v>188</v>
      </c>
      <c r="B252" s="58" t="s">
        <v>79</v>
      </c>
      <c r="C252" s="57" t="s">
        <v>93</v>
      </c>
      <c r="D252" s="63">
        <v>300</v>
      </c>
      <c r="E252" s="63">
        <v>300</v>
      </c>
      <c r="F252" s="63">
        <v>0</v>
      </c>
      <c r="G252" s="63">
        <v>171</v>
      </c>
      <c r="H252" s="63">
        <v>100</v>
      </c>
      <c r="I252" s="112">
        <f t="shared" si="9"/>
        <v>0.57</v>
      </c>
      <c r="J252" s="85">
        <f>G252/G$382</f>
        <v>1.0730892375362097E-05</v>
      </c>
    </row>
    <row r="253" spans="1:10" ht="12.75">
      <c r="A253" s="13">
        <f t="shared" si="10"/>
        <v>189</v>
      </c>
      <c r="B253" s="55" t="s">
        <v>87</v>
      </c>
      <c r="C253" s="9" t="s">
        <v>88</v>
      </c>
      <c r="D253" s="31"/>
      <c r="E253" s="31"/>
      <c r="F253" s="31"/>
      <c r="G253" s="31"/>
      <c r="H253" s="31"/>
      <c r="I253" s="112"/>
      <c r="J253" s="85"/>
    </row>
    <row r="254" spans="1:10" ht="12.75">
      <c r="A254" s="13">
        <f t="shared" si="10"/>
        <v>190</v>
      </c>
      <c r="B254" s="55"/>
      <c r="C254" s="56" t="s">
        <v>181</v>
      </c>
      <c r="D254" s="31"/>
      <c r="E254" s="31"/>
      <c r="F254" s="31"/>
      <c r="G254" s="31"/>
      <c r="H254" s="31"/>
      <c r="I254" s="112"/>
      <c r="J254" s="85"/>
    </row>
    <row r="255" spans="1:10" ht="12.75">
      <c r="A255" s="13">
        <f t="shared" si="10"/>
        <v>191</v>
      </c>
      <c r="B255" s="55"/>
      <c r="C255" s="9" t="s">
        <v>182</v>
      </c>
      <c r="D255" s="31"/>
      <c r="E255" s="31"/>
      <c r="F255" s="31"/>
      <c r="G255" s="31"/>
      <c r="H255" s="31"/>
      <c r="I255" s="112"/>
      <c r="J255" s="85"/>
    </row>
    <row r="256" spans="1:10" ht="12.75">
      <c r="A256" s="13">
        <f t="shared" si="10"/>
        <v>192</v>
      </c>
      <c r="B256" s="55"/>
      <c r="C256" s="9" t="s">
        <v>183</v>
      </c>
      <c r="D256" s="31">
        <f>SUM(D258:D259)</f>
        <v>13500</v>
      </c>
      <c r="E256" s="31">
        <f>SUM(E258:E259)</f>
        <v>18030</v>
      </c>
      <c r="F256" s="31">
        <f>SUM(F258:F259)</f>
        <v>0</v>
      </c>
      <c r="G256" s="31">
        <f>SUM(G258:G259)</f>
        <v>17966</v>
      </c>
      <c r="H256" s="31">
        <f>SUM(H258:H259)</f>
        <v>13400</v>
      </c>
      <c r="I256" s="112">
        <f t="shared" si="9"/>
        <v>0.9964503605102607</v>
      </c>
      <c r="J256" s="85">
        <f>G256/G$382</f>
        <v>0.0011274339907354118</v>
      </c>
    </row>
    <row r="257" spans="1:10" ht="12.75">
      <c r="A257" s="13">
        <f t="shared" si="10"/>
        <v>193</v>
      </c>
      <c r="B257" s="9"/>
      <c r="C257" s="9" t="s">
        <v>13</v>
      </c>
      <c r="D257" s="31"/>
      <c r="E257" s="31"/>
      <c r="F257" s="31"/>
      <c r="G257" s="31"/>
      <c r="H257" s="31"/>
      <c r="I257" s="112"/>
      <c r="J257" s="85"/>
    </row>
    <row r="258" spans="1:10" ht="12.75">
      <c r="A258" s="13">
        <f t="shared" si="10"/>
        <v>194</v>
      </c>
      <c r="B258" s="9"/>
      <c r="C258" s="9" t="s">
        <v>144</v>
      </c>
      <c r="D258" s="31">
        <v>6300</v>
      </c>
      <c r="E258" s="31">
        <v>10830</v>
      </c>
      <c r="F258" s="63">
        <v>0</v>
      </c>
      <c r="G258" s="31">
        <v>7651</v>
      </c>
      <c r="H258" s="31">
        <v>6300</v>
      </c>
      <c r="I258" s="112">
        <f>G258/E258</f>
        <v>0.7064635272391505</v>
      </c>
      <c r="J258" s="85">
        <f>G258/G$382</f>
        <v>0.0004801289916017275</v>
      </c>
    </row>
    <row r="259" spans="1:10" ht="12.75">
      <c r="A259" s="13">
        <f t="shared" si="10"/>
        <v>195</v>
      </c>
      <c r="B259" s="9"/>
      <c r="C259" s="9" t="s">
        <v>145</v>
      </c>
      <c r="D259" s="31">
        <v>7200</v>
      </c>
      <c r="E259" s="31">
        <v>7200</v>
      </c>
      <c r="F259" s="63">
        <v>0</v>
      </c>
      <c r="G259" s="31">
        <v>10315</v>
      </c>
      <c r="H259" s="31">
        <v>7100</v>
      </c>
      <c r="I259" s="112">
        <f>G259/E259</f>
        <v>1.4326388888888888</v>
      </c>
      <c r="J259" s="85">
        <f>G259/G$382</f>
        <v>0.0006473049991336843</v>
      </c>
    </row>
    <row r="260" spans="1:10" ht="12.75">
      <c r="A260" s="13">
        <f t="shared" si="10"/>
        <v>196</v>
      </c>
      <c r="B260" s="55" t="s">
        <v>89</v>
      </c>
      <c r="C260" s="9" t="s">
        <v>15</v>
      </c>
      <c r="D260" s="31">
        <f>SUM(D262:D263)</f>
        <v>132940</v>
      </c>
      <c r="E260" s="31">
        <f>SUM(E262:E263)</f>
        <v>134140</v>
      </c>
      <c r="F260" s="31">
        <f>SUM(F262:F263)</f>
        <v>0</v>
      </c>
      <c r="G260" s="31">
        <f>SUM(G262:G263)</f>
        <v>122085</v>
      </c>
      <c r="H260" s="31">
        <f>SUM(H262:H263)</f>
        <v>115800</v>
      </c>
      <c r="I260" s="112">
        <f>G260/E260</f>
        <v>0.910131206202475</v>
      </c>
      <c r="J260" s="85">
        <f>G260/G$382</f>
        <v>0.007661292372199308</v>
      </c>
    </row>
    <row r="261" spans="1:10" ht="12.75">
      <c r="A261" s="13">
        <f aca="true" t="shared" si="13" ref="A261:A325">A260+1</f>
        <v>197</v>
      </c>
      <c r="B261" s="55"/>
      <c r="C261" s="9" t="s">
        <v>13</v>
      </c>
      <c r="D261" s="31"/>
      <c r="E261" s="31"/>
      <c r="F261" s="31"/>
      <c r="G261" s="31"/>
      <c r="H261" s="31"/>
      <c r="I261" s="112"/>
      <c r="J261" s="85"/>
    </row>
    <row r="262" spans="1:10" ht="12.75">
      <c r="A262" s="13">
        <f t="shared" si="13"/>
        <v>198</v>
      </c>
      <c r="B262" s="55"/>
      <c r="C262" s="9" t="s">
        <v>144</v>
      </c>
      <c r="D262" s="31">
        <v>92800</v>
      </c>
      <c r="E262" s="31">
        <v>94000</v>
      </c>
      <c r="F262" s="63">
        <v>0</v>
      </c>
      <c r="G262" s="31">
        <v>85208</v>
      </c>
      <c r="H262" s="31">
        <v>77100</v>
      </c>
      <c r="I262" s="112">
        <f>G262/E262</f>
        <v>0.906468085106383</v>
      </c>
      <c r="J262" s="85">
        <f>G262/G$382</f>
        <v>0.005347122090759378</v>
      </c>
    </row>
    <row r="263" spans="1:10" ht="12.75">
      <c r="A263" s="13">
        <f t="shared" si="13"/>
        <v>199</v>
      </c>
      <c r="B263" s="55"/>
      <c r="C263" s="9" t="s">
        <v>145</v>
      </c>
      <c r="D263" s="31">
        <v>40140</v>
      </c>
      <c r="E263" s="31">
        <v>40140</v>
      </c>
      <c r="F263" s="63">
        <v>0</v>
      </c>
      <c r="G263" s="31">
        <v>36877</v>
      </c>
      <c r="H263" s="31">
        <v>38700</v>
      </c>
      <c r="I263" s="112">
        <f>G263/E263</f>
        <v>0.9187095166915795</v>
      </c>
      <c r="J263" s="85">
        <f>G263/G$382</f>
        <v>0.0023141702814399303</v>
      </c>
    </row>
    <row r="264" spans="1:10" ht="12.75">
      <c r="A264" s="13">
        <f t="shared" si="13"/>
        <v>200</v>
      </c>
      <c r="B264" s="55" t="s">
        <v>119</v>
      </c>
      <c r="C264" s="9" t="s">
        <v>120</v>
      </c>
      <c r="D264" s="31">
        <v>500</v>
      </c>
      <c r="E264" s="31">
        <v>500</v>
      </c>
      <c r="F264" s="63">
        <v>0</v>
      </c>
      <c r="G264" s="31">
        <v>0</v>
      </c>
      <c r="H264" s="31">
        <v>1000</v>
      </c>
      <c r="I264" s="112">
        <f>G264/E264</f>
        <v>0</v>
      </c>
      <c r="J264" s="85">
        <f>G264/G$382</f>
        <v>0</v>
      </c>
    </row>
    <row r="265" spans="1:10" ht="12.75">
      <c r="A265" s="13">
        <f t="shared" si="13"/>
        <v>201</v>
      </c>
      <c r="B265" s="55" t="s">
        <v>80</v>
      </c>
      <c r="C265" s="9" t="s">
        <v>81</v>
      </c>
      <c r="D265" s="31">
        <v>1500</v>
      </c>
      <c r="E265" s="31">
        <v>500</v>
      </c>
      <c r="F265" s="63">
        <v>0</v>
      </c>
      <c r="G265" s="31">
        <v>478</v>
      </c>
      <c r="H265" s="31">
        <v>0</v>
      </c>
      <c r="I265" s="112">
        <f>G265/E265</f>
        <v>0.956</v>
      </c>
      <c r="J265" s="85">
        <f>G265/G$382</f>
        <v>2.999629564574902E-05</v>
      </c>
    </row>
    <row r="266" spans="1:10" ht="12.75">
      <c r="A266" s="13">
        <f t="shared" si="13"/>
        <v>202</v>
      </c>
      <c r="B266" s="55">
        <v>201</v>
      </c>
      <c r="C266" s="9" t="s">
        <v>136</v>
      </c>
      <c r="D266" s="31"/>
      <c r="E266" s="31"/>
      <c r="F266" s="63"/>
      <c r="G266" s="31"/>
      <c r="H266" s="31"/>
      <c r="I266" s="112"/>
      <c r="J266" s="85"/>
    </row>
    <row r="267" spans="1:10" ht="12.75">
      <c r="A267" s="13">
        <f t="shared" si="13"/>
        <v>203</v>
      </c>
      <c r="B267" s="55"/>
      <c r="C267" s="9" t="s">
        <v>150</v>
      </c>
      <c r="D267" s="31"/>
      <c r="E267" s="31"/>
      <c r="F267" s="63"/>
      <c r="G267" s="31"/>
      <c r="H267" s="31"/>
      <c r="I267" s="112"/>
      <c r="J267" s="85"/>
    </row>
    <row r="268" spans="1:10" ht="12.75">
      <c r="A268" s="13">
        <f t="shared" si="13"/>
        <v>204</v>
      </c>
      <c r="B268" s="55"/>
      <c r="C268" s="9" t="s">
        <v>151</v>
      </c>
      <c r="D268" s="31"/>
      <c r="E268" s="31"/>
      <c r="F268" s="63"/>
      <c r="G268" s="31"/>
      <c r="H268" s="31"/>
      <c r="I268" s="112"/>
      <c r="J268" s="85"/>
    </row>
    <row r="269" spans="1:10" ht="12.75">
      <c r="A269" s="13">
        <f t="shared" si="13"/>
        <v>205</v>
      </c>
      <c r="B269" s="55"/>
      <c r="C269" s="9" t="s">
        <v>140</v>
      </c>
      <c r="D269" s="31"/>
      <c r="E269" s="31"/>
      <c r="F269" s="63"/>
      <c r="G269" s="31"/>
      <c r="H269" s="31"/>
      <c r="I269" s="112"/>
      <c r="J269" s="85"/>
    </row>
    <row r="270" spans="1:10" ht="12.75">
      <c r="A270" s="13">
        <f t="shared" si="13"/>
        <v>206</v>
      </c>
      <c r="B270" s="55"/>
      <c r="C270" s="9" t="s">
        <v>216</v>
      </c>
      <c r="D270" s="31">
        <v>0</v>
      </c>
      <c r="E270" s="31">
        <v>1383</v>
      </c>
      <c r="F270" s="63"/>
      <c r="G270" s="31">
        <v>1383</v>
      </c>
      <c r="H270" s="31"/>
      <c r="I270" s="112">
        <f>G270/E270</f>
        <v>1</v>
      </c>
      <c r="J270" s="85">
        <f>G270/G$382</f>
        <v>8.678844535161275E-05</v>
      </c>
    </row>
    <row r="271" spans="1:10" ht="12.75">
      <c r="A271" s="13">
        <f t="shared" si="13"/>
        <v>207</v>
      </c>
      <c r="B271" s="55">
        <v>203</v>
      </c>
      <c r="C271" s="57" t="s">
        <v>136</v>
      </c>
      <c r="D271" s="31"/>
      <c r="E271" s="31"/>
      <c r="F271" s="63"/>
      <c r="G271" s="31"/>
      <c r="H271" s="31"/>
      <c r="I271" s="112"/>
      <c r="J271" s="85"/>
    </row>
    <row r="272" spans="1:10" ht="12.75">
      <c r="A272" s="13">
        <f t="shared" si="13"/>
        <v>208</v>
      </c>
      <c r="B272" s="55"/>
      <c r="C272" s="57" t="s">
        <v>147</v>
      </c>
      <c r="D272" s="31"/>
      <c r="E272" s="31"/>
      <c r="F272" s="63"/>
      <c r="G272" s="31"/>
      <c r="H272" s="31"/>
      <c r="I272" s="112"/>
      <c r="J272" s="85"/>
    </row>
    <row r="273" spans="1:10" ht="12.75">
      <c r="A273" s="13">
        <f t="shared" si="13"/>
        <v>209</v>
      </c>
      <c r="B273" s="55"/>
      <c r="C273" s="57" t="s">
        <v>217</v>
      </c>
      <c r="D273" s="31">
        <v>0</v>
      </c>
      <c r="E273" s="31">
        <v>0</v>
      </c>
      <c r="F273" s="63"/>
      <c r="G273" s="31">
        <v>0</v>
      </c>
      <c r="H273" s="31"/>
      <c r="I273" s="112"/>
      <c r="J273" s="85">
        <f>G273/G$382</f>
        <v>0</v>
      </c>
    </row>
    <row r="274" spans="1:10" s="3" customFormat="1" ht="12.75">
      <c r="A274" s="13">
        <f>A273+1</f>
        <v>210</v>
      </c>
      <c r="B274" s="22">
        <v>80110</v>
      </c>
      <c r="C274" s="19" t="s">
        <v>21</v>
      </c>
      <c r="D274" s="25">
        <f>SUM(D278:D284)</f>
        <v>101500</v>
      </c>
      <c r="E274" s="25">
        <f>SUM(E278:E284)</f>
        <v>101525</v>
      </c>
      <c r="F274" s="25">
        <f>SUM(F278:F284)</f>
        <v>0</v>
      </c>
      <c r="G274" s="25">
        <f>SUM(G278:G284)</f>
        <v>93214</v>
      </c>
      <c r="H274" s="25">
        <f>SUM(H278:H280)</f>
        <v>109300</v>
      </c>
      <c r="I274" s="120">
        <f>G274/E274</f>
        <v>0.9181383895592219</v>
      </c>
      <c r="J274" s="104">
        <f>G274/G$382</f>
        <v>0.005849528665947383</v>
      </c>
    </row>
    <row r="275" spans="1:10" ht="12.75">
      <c r="A275" s="13">
        <f t="shared" si="13"/>
        <v>211</v>
      </c>
      <c r="B275" s="55" t="s">
        <v>87</v>
      </c>
      <c r="C275" s="9" t="s">
        <v>88</v>
      </c>
      <c r="D275" s="31"/>
      <c r="E275" s="31"/>
      <c r="F275" s="31"/>
      <c r="G275" s="31"/>
      <c r="H275" s="31"/>
      <c r="I275" s="112"/>
      <c r="J275" s="85"/>
    </row>
    <row r="276" spans="1:10" ht="12.75">
      <c r="A276" s="13">
        <f t="shared" si="13"/>
        <v>212</v>
      </c>
      <c r="B276" s="55"/>
      <c r="C276" s="56" t="s">
        <v>181</v>
      </c>
      <c r="D276" s="31"/>
      <c r="E276" s="31"/>
      <c r="F276" s="31"/>
      <c r="G276" s="31"/>
      <c r="H276" s="31"/>
      <c r="I276" s="112"/>
      <c r="J276" s="85"/>
    </row>
    <row r="277" spans="1:10" ht="12.75">
      <c r="A277" s="13">
        <f t="shared" si="13"/>
        <v>213</v>
      </c>
      <c r="B277" s="55"/>
      <c r="C277" s="9" t="s">
        <v>182</v>
      </c>
      <c r="D277" s="31"/>
      <c r="E277" s="31"/>
      <c r="F277" s="31"/>
      <c r="G277" s="31"/>
      <c r="H277" s="31"/>
      <c r="I277" s="112"/>
      <c r="J277" s="85"/>
    </row>
    <row r="278" spans="1:10" ht="12.75">
      <c r="A278" s="13">
        <f t="shared" si="13"/>
        <v>214</v>
      </c>
      <c r="B278" s="55"/>
      <c r="C278" s="9" t="s">
        <v>183</v>
      </c>
      <c r="D278" s="31">
        <v>9000</v>
      </c>
      <c r="E278" s="31">
        <v>9000</v>
      </c>
      <c r="F278" s="31">
        <v>0</v>
      </c>
      <c r="G278" s="31">
        <v>12970</v>
      </c>
      <c r="H278" s="31">
        <v>9400</v>
      </c>
      <c r="I278" s="112">
        <f>G278/E278</f>
        <v>1.441111111111111</v>
      </c>
      <c r="J278" s="85">
        <f>G278/G$382</f>
        <v>0.0008139162228564116</v>
      </c>
    </row>
    <row r="279" spans="1:10" ht="12.75">
      <c r="A279" s="13">
        <f t="shared" si="13"/>
        <v>215</v>
      </c>
      <c r="B279" s="55" t="s">
        <v>89</v>
      </c>
      <c r="C279" s="9" t="s">
        <v>15</v>
      </c>
      <c r="D279" s="31">
        <v>92500</v>
      </c>
      <c r="E279" s="31">
        <v>92500</v>
      </c>
      <c r="F279" s="31">
        <v>0</v>
      </c>
      <c r="G279" s="31">
        <v>79899</v>
      </c>
      <c r="H279" s="31">
        <v>99900</v>
      </c>
      <c r="I279" s="112">
        <f>G279/E279</f>
        <v>0.863772972972973</v>
      </c>
      <c r="J279" s="85">
        <f>G279/G$382</f>
        <v>0.005013962397070504</v>
      </c>
    </row>
    <row r="280" spans="1:10" ht="12.75">
      <c r="A280" s="13">
        <f t="shared" si="13"/>
        <v>216</v>
      </c>
      <c r="B280" s="55" t="s">
        <v>119</v>
      </c>
      <c r="C280" s="9" t="s">
        <v>120</v>
      </c>
      <c r="D280" s="31">
        <v>0</v>
      </c>
      <c r="E280" s="31">
        <v>0</v>
      </c>
      <c r="F280" s="31">
        <v>0</v>
      </c>
      <c r="G280" s="31">
        <v>0</v>
      </c>
      <c r="H280" s="31">
        <v>0</v>
      </c>
      <c r="I280" s="112"/>
      <c r="J280" s="85">
        <f>G280/G$382</f>
        <v>0</v>
      </c>
    </row>
    <row r="281" spans="1:10" ht="12.75">
      <c r="A281" s="13">
        <f t="shared" si="13"/>
        <v>217</v>
      </c>
      <c r="B281" s="55" t="s">
        <v>80</v>
      </c>
      <c r="C281" s="9" t="s">
        <v>81</v>
      </c>
      <c r="D281" s="31">
        <v>0</v>
      </c>
      <c r="E281" s="31">
        <v>25</v>
      </c>
      <c r="F281" s="31"/>
      <c r="G281" s="31">
        <v>345</v>
      </c>
      <c r="H281" s="31"/>
      <c r="I281" s="112">
        <f>G281/E281</f>
        <v>13.8</v>
      </c>
      <c r="J281" s="85">
        <f>G281/G$382</f>
        <v>2.165004602046739E-05</v>
      </c>
    </row>
    <row r="282" spans="1:10" ht="12.75">
      <c r="A282" s="13">
        <f t="shared" si="13"/>
        <v>218</v>
      </c>
      <c r="B282" s="55">
        <v>203</v>
      </c>
      <c r="C282" s="57" t="s">
        <v>136</v>
      </c>
      <c r="D282" s="31"/>
      <c r="E282" s="31"/>
      <c r="F282" s="31"/>
      <c r="G282" s="31"/>
      <c r="H282" s="31"/>
      <c r="I282" s="112"/>
      <c r="J282" s="85"/>
    </row>
    <row r="283" spans="1:10" ht="12.75">
      <c r="A283" s="13">
        <f t="shared" si="13"/>
        <v>219</v>
      </c>
      <c r="B283" s="55"/>
      <c r="C283" s="57" t="s">
        <v>147</v>
      </c>
      <c r="D283" s="31"/>
      <c r="E283" s="31"/>
      <c r="F283" s="31"/>
      <c r="G283" s="31"/>
      <c r="H283" s="31"/>
      <c r="I283" s="112"/>
      <c r="J283" s="85"/>
    </row>
    <row r="284" spans="1:10" ht="12.75">
      <c r="A284" s="13">
        <f t="shared" si="13"/>
        <v>220</v>
      </c>
      <c r="B284" s="55"/>
      <c r="C284" s="57" t="s">
        <v>217</v>
      </c>
      <c r="D284" s="31">
        <v>0</v>
      </c>
      <c r="E284" s="31">
        <v>0</v>
      </c>
      <c r="F284" s="31"/>
      <c r="G284" s="31">
        <v>0</v>
      </c>
      <c r="H284" s="31"/>
      <c r="I284" s="112"/>
      <c r="J284" s="85">
        <f>G284/G$382</f>
        <v>0</v>
      </c>
    </row>
    <row r="285" spans="1:10" s="53" customFormat="1" ht="12.75">
      <c r="A285" s="13">
        <f t="shared" si="13"/>
        <v>221</v>
      </c>
      <c r="B285" s="54">
        <v>80195</v>
      </c>
      <c r="C285" s="51" t="s">
        <v>11</v>
      </c>
      <c r="D285" s="52">
        <f>SUM(D286:D288)</f>
        <v>15000</v>
      </c>
      <c r="E285" s="52">
        <f>SUM(E286:E288)</f>
        <v>21680</v>
      </c>
      <c r="F285" s="52">
        <f>SUM(F286:F288)</f>
        <v>-156</v>
      </c>
      <c r="G285" s="52">
        <f>SUM(G286:G288)</f>
        <v>21524</v>
      </c>
      <c r="H285" s="52">
        <f>SUM(H286:H288)</f>
        <v>0</v>
      </c>
      <c r="I285" s="120">
        <f>G285/E285</f>
        <v>0.9928044280442805</v>
      </c>
      <c r="J285" s="104">
        <f>G285/G$382</f>
        <v>0.0013507118566508409</v>
      </c>
    </row>
    <row r="286" spans="1:10" s="53" customFormat="1" ht="12.75">
      <c r="A286" s="13">
        <f t="shared" si="13"/>
        <v>222</v>
      </c>
      <c r="B286" s="58">
        <v>203</v>
      </c>
      <c r="C286" s="57" t="s">
        <v>136</v>
      </c>
      <c r="D286" s="52"/>
      <c r="E286" s="52"/>
      <c r="F286" s="52"/>
      <c r="G286" s="52"/>
      <c r="H286" s="52"/>
      <c r="I286" s="112"/>
      <c r="J286" s="85"/>
    </row>
    <row r="287" spans="1:10" ht="12.75">
      <c r="A287" s="13">
        <f t="shared" si="13"/>
        <v>223</v>
      </c>
      <c r="B287" s="58"/>
      <c r="C287" s="57" t="s">
        <v>147</v>
      </c>
      <c r="D287" s="31"/>
      <c r="E287" s="31"/>
      <c r="F287" s="31"/>
      <c r="G287" s="31"/>
      <c r="H287" s="31"/>
      <c r="I287" s="112"/>
      <c r="J287" s="85"/>
    </row>
    <row r="288" spans="1:10" ht="12.75">
      <c r="A288" s="13">
        <f t="shared" si="13"/>
        <v>224</v>
      </c>
      <c r="B288" s="58"/>
      <c r="C288" s="57" t="s">
        <v>148</v>
      </c>
      <c r="D288" s="31">
        <v>15000</v>
      </c>
      <c r="E288" s="31">
        <v>21680</v>
      </c>
      <c r="F288" s="31">
        <f>G288-E288</f>
        <v>-156</v>
      </c>
      <c r="G288" s="31">
        <v>21524</v>
      </c>
      <c r="H288" s="31">
        <v>0</v>
      </c>
      <c r="I288" s="112">
        <f>G288/E288</f>
        <v>0.9928044280442805</v>
      </c>
      <c r="J288" s="85">
        <f>G288/G$382</f>
        <v>0.0013507118566508409</v>
      </c>
    </row>
    <row r="289" spans="1:10" s="4" customFormat="1" ht="15">
      <c r="A289" s="13">
        <f t="shared" si="13"/>
        <v>225</v>
      </c>
      <c r="B289" s="16">
        <v>853</v>
      </c>
      <c r="C289" s="17" t="s">
        <v>22</v>
      </c>
      <c r="D289" s="24">
        <f>D292+D298+D304+D310+D315+D322+D324</f>
        <v>419000</v>
      </c>
      <c r="E289" s="24">
        <f>E292+E298+E304+E310+E315+E322+E324</f>
        <v>650491</v>
      </c>
      <c r="F289" s="24">
        <f>F298+F304+F310+F315+F322+F324</f>
        <v>-11415</v>
      </c>
      <c r="G289" s="24">
        <f>G292+G298+G304+G310+G315+G322+G324</f>
        <v>637871</v>
      </c>
      <c r="H289" s="24" t="e">
        <f>H292+H298+H304+H310+H315+H322+H324</f>
        <v>#REF!</v>
      </c>
      <c r="I289" s="117">
        <f>G289/E289</f>
        <v>0.9805992703972846</v>
      </c>
      <c r="J289" s="106">
        <f>G289/G$382</f>
        <v>0.040028801464120446</v>
      </c>
    </row>
    <row r="290" spans="1:10" s="53" customFormat="1" ht="12.75">
      <c r="A290" s="13">
        <f t="shared" si="13"/>
        <v>226</v>
      </c>
      <c r="B290" s="54">
        <v>85313</v>
      </c>
      <c r="C290" s="51" t="s">
        <v>196</v>
      </c>
      <c r="D290" s="52"/>
      <c r="E290" s="52"/>
      <c r="F290" s="52"/>
      <c r="G290" s="52"/>
      <c r="H290" s="52"/>
      <c r="I290" s="112"/>
      <c r="J290" s="85"/>
    </row>
    <row r="291" spans="1:10" s="53" customFormat="1" ht="12.75">
      <c r="A291" s="13">
        <f t="shared" si="13"/>
        <v>227</v>
      </c>
      <c r="B291" s="93"/>
      <c r="C291" s="66" t="s">
        <v>197</v>
      </c>
      <c r="D291" s="52"/>
      <c r="E291" s="52"/>
      <c r="F291" s="52"/>
      <c r="G291" s="52"/>
      <c r="H291" s="52"/>
      <c r="I291" s="112"/>
      <c r="J291" s="85"/>
    </row>
    <row r="292" spans="1:10" s="53" customFormat="1" ht="12.75">
      <c r="A292" s="13">
        <f t="shared" si="13"/>
        <v>228</v>
      </c>
      <c r="B292" s="93"/>
      <c r="C292" s="51" t="s">
        <v>198</v>
      </c>
      <c r="D292" s="52">
        <f>D296</f>
        <v>9000</v>
      </c>
      <c r="E292" s="52">
        <f>E296</f>
        <v>15000</v>
      </c>
      <c r="F292" s="52"/>
      <c r="G292" s="52">
        <f>G296</f>
        <v>12940</v>
      </c>
      <c r="H292" s="52">
        <f>H296</f>
        <v>10000</v>
      </c>
      <c r="I292" s="120">
        <f>G292/E292</f>
        <v>0.8626666666666667</v>
      </c>
      <c r="J292" s="85">
        <f>G292/G$382</f>
        <v>0.0008120336101589797</v>
      </c>
    </row>
    <row r="293" spans="1:10" s="64" customFormat="1" ht="12.75">
      <c r="A293" s="13">
        <f t="shared" si="13"/>
        <v>229</v>
      </c>
      <c r="B293" s="58">
        <v>201</v>
      </c>
      <c r="C293" s="9" t="s">
        <v>136</v>
      </c>
      <c r="D293" s="63"/>
      <c r="E293" s="63"/>
      <c r="F293" s="63"/>
      <c r="G293" s="63"/>
      <c r="H293" s="63"/>
      <c r="I293" s="112"/>
      <c r="J293" s="85"/>
    </row>
    <row r="294" spans="1:10" s="64" customFormat="1" ht="12.75">
      <c r="A294" s="13">
        <f t="shared" si="13"/>
        <v>230</v>
      </c>
      <c r="B294" s="58"/>
      <c r="C294" s="9" t="s">
        <v>150</v>
      </c>
      <c r="D294" s="63"/>
      <c r="E294" s="63"/>
      <c r="F294" s="63"/>
      <c r="G294" s="63"/>
      <c r="H294" s="63"/>
      <c r="I294" s="112"/>
      <c r="J294" s="85"/>
    </row>
    <row r="295" spans="1:10" s="64" customFormat="1" ht="12.75">
      <c r="A295" s="13">
        <f t="shared" si="13"/>
        <v>231</v>
      </c>
      <c r="B295" s="58"/>
      <c r="C295" s="9" t="s">
        <v>151</v>
      </c>
      <c r="D295" s="63"/>
      <c r="E295" s="63"/>
      <c r="F295" s="63"/>
      <c r="G295" s="63"/>
      <c r="H295" s="63"/>
      <c r="I295" s="112"/>
      <c r="J295" s="85"/>
    </row>
    <row r="296" spans="1:10" s="64" customFormat="1" ht="12.75">
      <c r="A296" s="13">
        <f t="shared" si="13"/>
        <v>232</v>
      </c>
      <c r="B296" s="58"/>
      <c r="C296" s="9" t="s">
        <v>140</v>
      </c>
      <c r="D296" s="63">
        <v>9000</v>
      </c>
      <c r="E296" s="63">
        <v>15000</v>
      </c>
      <c r="F296" s="63"/>
      <c r="G296" s="63">
        <v>12940</v>
      </c>
      <c r="H296" s="63">
        <v>10000</v>
      </c>
      <c r="I296" s="112">
        <f>G296/E296</f>
        <v>0.8626666666666667</v>
      </c>
      <c r="J296" s="85">
        <f>G296/G$382</f>
        <v>0.0008120336101589797</v>
      </c>
    </row>
    <row r="297" spans="1:10" s="3" customFormat="1" ht="12.75">
      <c r="A297" s="13">
        <f t="shared" si="13"/>
        <v>233</v>
      </c>
      <c r="B297" s="18">
        <v>85314</v>
      </c>
      <c r="C297" s="19" t="s">
        <v>51</v>
      </c>
      <c r="D297" s="25"/>
      <c r="E297" s="25"/>
      <c r="F297" s="25"/>
      <c r="G297" s="25"/>
      <c r="H297" s="25"/>
      <c r="I297" s="112"/>
      <c r="J297" s="85"/>
    </row>
    <row r="298" spans="1:10" s="3" customFormat="1" ht="12.75">
      <c r="A298" s="13">
        <f t="shared" si="13"/>
        <v>234</v>
      </c>
      <c r="B298" s="18"/>
      <c r="C298" s="19" t="s">
        <v>149</v>
      </c>
      <c r="D298" s="25">
        <f>D299+D303</f>
        <v>259000</v>
      </c>
      <c r="E298" s="25">
        <f>E299+E303</f>
        <v>301924</v>
      </c>
      <c r="F298" s="25">
        <f>F299+F303</f>
        <v>591</v>
      </c>
      <c r="G298" s="25">
        <f>G299+G303</f>
        <v>302515</v>
      </c>
      <c r="H298" s="25">
        <f>H299+H303</f>
        <v>278100</v>
      </c>
      <c r="I298" s="120">
        <f>G298/E298</f>
        <v>1.0019574462447502</v>
      </c>
      <c r="J298" s="104">
        <f>G298/G$382</f>
        <v>0.018983952672120847</v>
      </c>
    </row>
    <row r="299" spans="1:10" s="6" customFormat="1" ht="12.75">
      <c r="A299" s="13">
        <f t="shared" si="13"/>
        <v>235</v>
      </c>
      <c r="B299" s="55" t="s">
        <v>80</v>
      </c>
      <c r="C299" s="9" t="s">
        <v>81</v>
      </c>
      <c r="D299" s="39">
        <v>0</v>
      </c>
      <c r="E299" s="39">
        <v>3000</v>
      </c>
      <c r="F299" s="31">
        <f>G299-E299</f>
        <v>591</v>
      </c>
      <c r="G299" s="39">
        <v>3591</v>
      </c>
      <c r="H299" s="39">
        <v>100</v>
      </c>
      <c r="I299" s="112">
        <f>G299/E299</f>
        <v>1.197</v>
      </c>
      <c r="J299" s="85">
        <f>G299/G$382</f>
        <v>0.00022534873988260405</v>
      </c>
    </row>
    <row r="300" spans="1:10" ht="12.75">
      <c r="A300" s="13">
        <f t="shared" si="13"/>
        <v>236</v>
      </c>
      <c r="B300" s="55">
        <v>201</v>
      </c>
      <c r="C300" s="9" t="s">
        <v>136</v>
      </c>
      <c r="D300" s="31"/>
      <c r="E300" s="31"/>
      <c r="F300" s="31"/>
      <c r="G300" s="31"/>
      <c r="H300" s="31"/>
      <c r="I300" s="112"/>
      <c r="J300" s="85"/>
    </row>
    <row r="301" spans="1:10" ht="12.75">
      <c r="A301" s="13">
        <f t="shared" si="13"/>
        <v>237</v>
      </c>
      <c r="B301" s="55"/>
      <c r="C301" s="9" t="s">
        <v>150</v>
      </c>
      <c r="D301" s="31"/>
      <c r="E301" s="31"/>
      <c r="F301" s="31"/>
      <c r="G301" s="31"/>
      <c r="H301" s="31"/>
      <c r="I301" s="112"/>
      <c r="J301" s="85"/>
    </row>
    <row r="302" spans="1:10" ht="12.75">
      <c r="A302" s="13">
        <f t="shared" si="13"/>
        <v>238</v>
      </c>
      <c r="B302" s="55"/>
      <c r="C302" s="9" t="s">
        <v>151</v>
      </c>
      <c r="D302" s="31"/>
      <c r="E302" s="31"/>
      <c r="F302" s="31"/>
      <c r="G302" s="31"/>
      <c r="H302" s="31"/>
      <c r="I302" s="112"/>
      <c r="J302" s="85"/>
    </row>
    <row r="303" spans="1:10" ht="12.75">
      <c r="A303" s="13">
        <f t="shared" si="13"/>
        <v>239</v>
      </c>
      <c r="B303" s="55"/>
      <c r="C303" s="9" t="s">
        <v>140</v>
      </c>
      <c r="D303" s="31">
        <v>259000</v>
      </c>
      <c r="E303" s="31">
        <v>298924</v>
      </c>
      <c r="F303" s="31">
        <f>G303-E303</f>
        <v>0</v>
      </c>
      <c r="G303" s="31">
        <v>298924</v>
      </c>
      <c r="H303" s="31">
        <v>278000</v>
      </c>
      <c r="I303" s="112">
        <f>G303/E303</f>
        <v>1</v>
      </c>
      <c r="J303" s="85">
        <f>G303/G$382</f>
        <v>0.018758603932238244</v>
      </c>
    </row>
    <row r="304" spans="1:10" s="3" customFormat="1" ht="12.75">
      <c r="A304" s="13">
        <f t="shared" si="13"/>
        <v>240</v>
      </c>
      <c r="B304" s="18">
        <v>85315</v>
      </c>
      <c r="C304" s="19" t="s">
        <v>23</v>
      </c>
      <c r="D304" s="25">
        <f>D308</f>
        <v>0</v>
      </c>
      <c r="E304" s="25">
        <f>SUM(E305:E308)</f>
        <v>117776</v>
      </c>
      <c r="F304" s="25">
        <f>F308</f>
        <v>-11896</v>
      </c>
      <c r="G304" s="25">
        <f>SUM(G305:G308)</f>
        <v>105880</v>
      </c>
      <c r="H304" s="25">
        <f>H308</f>
        <v>0</v>
      </c>
      <c r="I304" s="120">
        <f>G304/E304</f>
        <v>0.8989947018068197</v>
      </c>
      <c r="J304" s="104">
        <f>G304/G$382</f>
        <v>0.006644367746803151</v>
      </c>
    </row>
    <row r="305" spans="1:10" s="3" customFormat="1" ht="12.75">
      <c r="A305" s="13">
        <f t="shared" si="13"/>
        <v>241</v>
      </c>
      <c r="B305" s="55" t="s">
        <v>80</v>
      </c>
      <c r="C305" s="9" t="s">
        <v>81</v>
      </c>
      <c r="D305" s="63">
        <v>0</v>
      </c>
      <c r="E305" s="63">
        <v>155</v>
      </c>
      <c r="F305" s="63"/>
      <c r="G305" s="63">
        <v>155</v>
      </c>
      <c r="H305" s="25"/>
      <c r="I305" s="112">
        <f>G305/E305</f>
        <v>1</v>
      </c>
      <c r="J305" s="85">
        <f>G305/G$382</f>
        <v>9.726832270065058E-06</v>
      </c>
    </row>
    <row r="306" spans="1:10" ht="12.75">
      <c r="A306" s="13">
        <f t="shared" si="13"/>
        <v>242</v>
      </c>
      <c r="B306" s="58">
        <v>203</v>
      </c>
      <c r="C306" s="57" t="s">
        <v>137</v>
      </c>
      <c r="D306" s="31"/>
      <c r="E306" s="31"/>
      <c r="F306" s="31"/>
      <c r="G306" s="31"/>
      <c r="H306" s="31"/>
      <c r="I306" s="112"/>
      <c r="J306" s="85"/>
    </row>
    <row r="307" spans="1:10" ht="12.75">
      <c r="A307" s="13">
        <f t="shared" si="13"/>
        <v>243</v>
      </c>
      <c r="B307" s="58"/>
      <c r="C307" s="57" t="s">
        <v>147</v>
      </c>
      <c r="D307" s="31"/>
      <c r="E307" s="31"/>
      <c r="F307" s="31"/>
      <c r="G307" s="31"/>
      <c r="H307" s="31"/>
      <c r="I307" s="112"/>
      <c r="J307" s="85"/>
    </row>
    <row r="308" spans="1:10" ht="12.75">
      <c r="A308" s="13">
        <f t="shared" si="13"/>
        <v>244</v>
      </c>
      <c r="B308" s="58"/>
      <c r="C308" s="57" t="s">
        <v>148</v>
      </c>
      <c r="D308" s="31">
        <v>0</v>
      </c>
      <c r="E308" s="31">
        <v>117621</v>
      </c>
      <c r="F308" s="31">
        <f>G308-E308</f>
        <v>-11896</v>
      </c>
      <c r="G308" s="31">
        <v>105725</v>
      </c>
      <c r="H308" s="31">
        <v>0</v>
      </c>
      <c r="I308" s="112">
        <f>G308/E308</f>
        <v>0.8988615978439224</v>
      </c>
      <c r="J308" s="85">
        <f>G308/G$382</f>
        <v>0.006634640914533086</v>
      </c>
    </row>
    <row r="309" spans="1:10" s="3" customFormat="1" ht="12.75">
      <c r="A309" s="13">
        <f t="shared" si="13"/>
        <v>245</v>
      </c>
      <c r="B309" s="18">
        <v>85316</v>
      </c>
      <c r="C309" s="19" t="s">
        <v>53</v>
      </c>
      <c r="D309" s="25"/>
      <c r="E309" s="25"/>
      <c r="F309" s="25"/>
      <c r="G309" s="25"/>
      <c r="H309" s="25"/>
      <c r="I309" s="112"/>
      <c r="J309" s="85"/>
    </row>
    <row r="310" spans="1:10" s="3" customFormat="1" ht="12.75">
      <c r="A310" s="13">
        <f t="shared" si="13"/>
        <v>246</v>
      </c>
      <c r="B310" s="18"/>
      <c r="C310" s="19" t="s">
        <v>54</v>
      </c>
      <c r="D310" s="25">
        <f>D314</f>
        <v>45000</v>
      </c>
      <c r="E310" s="25">
        <f>E314</f>
        <v>47551</v>
      </c>
      <c r="F310" s="25">
        <f>F314</f>
        <v>-1029</v>
      </c>
      <c r="G310" s="25">
        <f>G314</f>
        <v>46522</v>
      </c>
      <c r="H310" s="25">
        <f>H314</f>
        <v>35000</v>
      </c>
      <c r="I310" s="120">
        <f>G310/E310</f>
        <v>0.9783600765493891</v>
      </c>
      <c r="J310" s="104">
        <f>G310/G$382</f>
        <v>0.002919430263664301</v>
      </c>
    </row>
    <row r="311" spans="1:10" ht="12.75">
      <c r="A311" s="13">
        <f t="shared" si="13"/>
        <v>247</v>
      </c>
      <c r="B311" s="55">
        <v>201</v>
      </c>
      <c r="C311" s="9" t="s">
        <v>136</v>
      </c>
      <c r="D311" s="31"/>
      <c r="E311" s="31"/>
      <c r="F311" s="31"/>
      <c r="G311" s="31"/>
      <c r="H311" s="31"/>
      <c r="I311" s="112"/>
      <c r="J311" s="85"/>
    </row>
    <row r="312" spans="1:10" ht="12.75">
      <c r="A312" s="13">
        <f t="shared" si="13"/>
        <v>248</v>
      </c>
      <c r="B312" s="55"/>
      <c r="C312" s="9" t="s">
        <v>150</v>
      </c>
      <c r="D312" s="31"/>
      <c r="E312" s="31"/>
      <c r="F312" s="31"/>
      <c r="G312" s="31"/>
      <c r="H312" s="31"/>
      <c r="I312" s="112"/>
      <c r="J312" s="85"/>
    </row>
    <row r="313" spans="1:10" ht="12.75">
      <c r="A313" s="13">
        <f t="shared" si="13"/>
        <v>249</v>
      </c>
      <c r="B313" s="55"/>
      <c r="C313" s="9" t="s">
        <v>151</v>
      </c>
      <c r="D313" s="31"/>
      <c r="E313" s="31"/>
      <c r="F313" s="31"/>
      <c r="G313" s="31"/>
      <c r="H313" s="31"/>
      <c r="I313" s="112"/>
      <c r="J313" s="85"/>
    </row>
    <row r="314" spans="1:10" ht="12.75">
      <c r="A314" s="13">
        <f t="shared" si="13"/>
        <v>250</v>
      </c>
      <c r="B314" s="55"/>
      <c r="C314" s="9" t="s">
        <v>140</v>
      </c>
      <c r="D314" s="31">
        <v>45000</v>
      </c>
      <c r="E314" s="31">
        <v>47551</v>
      </c>
      <c r="F314" s="31">
        <f>G314-E314</f>
        <v>-1029</v>
      </c>
      <c r="G314" s="31">
        <v>46522</v>
      </c>
      <c r="H314" s="31">
        <v>35000</v>
      </c>
      <c r="I314" s="112">
        <f>G314/E314</f>
        <v>0.9783600765493891</v>
      </c>
      <c r="J314" s="85">
        <f>G314/G$382</f>
        <v>0.002919430263664301</v>
      </c>
    </row>
    <row r="315" spans="1:10" s="3" customFormat="1" ht="12.75">
      <c r="A315" s="13">
        <f t="shared" si="13"/>
        <v>251</v>
      </c>
      <c r="B315" s="18">
        <v>85319</v>
      </c>
      <c r="C315" s="19" t="s">
        <v>52</v>
      </c>
      <c r="D315" s="25">
        <f>D320</f>
        <v>101000</v>
      </c>
      <c r="E315" s="25">
        <f>SUM(E316:E320)</f>
        <v>102400</v>
      </c>
      <c r="F315" s="25">
        <f>F320</f>
        <v>0</v>
      </c>
      <c r="G315" s="25">
        <f>SUM(G316:G320)</f>
        <v>103255</v>
      </c>
      <c r="H315" s="25" t="e">
        <f>#REF!+H320</f>
        <v>#REF!</v>
      </c>
      <c r="I315" s="120">
        <f>G315/E315</f>
        <v>1.008349609375</v>
      </c>
      <c r="J315" s="104">
        <f>G315/G$382</f>
        <v>0.006479639135777856</v>
      </c>
    </row>
    <row r="316" spans="1:10" s="3" customFormat="1" ht="12.75">
      <c r="A316" s="13"/>
      <c r="B316" s="55" t="s">
        <v>80</v>
      </c>
      <c r="C316" s="9" t="s">
        <v>81</v>
      </c>
      <c r="D316" s="63"/>
      <c r="E316" s="63">
        <v>0</v>
      </c>
      <c r="F316" s="63"/>
      <c r="G316" s="63">
        <v>855</v>
      </c>
      <c r="H316" s="63"/>
      <c r="I316" s="120"/>
      <c r="J316" s="85"/>
    </row>
    <row r="317" spans="1:10" ht="12.75">
      <c r="A317" s="13">
        <f>A315+1</f>
        <v>252</v>
      </c>
      <c r="B317" s="55">
        <v>201</v>
      </c>
      <c r="C317" s="9" t="s">
        <v>136</v>
      </c>
      <c r="D317" s="31"/>
      <c r="E317" s="31"/>
      <c r="F317" s="31"/>
      <c r="G317" s="31"/>
      <c r="H317" s="31"/>
      <c r="I317" s="112"/>
      <c r="J317" s="85"/>
    </row>
    <row r="318" spans="1:10" ht="12.75">
      <c r="A318" s="13">
        <f t="shared" si="13"/>
        <v>253</v>
      </c>
      <c r="B318" s="55"/>
      <c r="C318" s="9" t="s">
        <v>150</v>
      </c>
      <c r="D318" s="31"/>
      <c r="E318" s="31"/>
      <c r="F318" s="31"/>
      <c r="G318" s="31"/>
      <c r="H318" s="31"/>
      <c r="I318" s="112"/>
      <c r="J318" s="85"/>
    </row>
    <row r="319" spans="1:10" ht="12.75">
      <c r="A319" s="13">
        <f t="shared" si="13"/>
        <v>254</v>
      </c>
      <c r="B319" s="55"/>
      <c r="C319" s="9" t="s">
        <v>151</v>
      </c>
      <c r="D319" s="31"/>
      <c r="E319" s="31"/>
      <c r="F319" s="31"/>
      <c r="G319" s="31"/>
      <c r="H319" s="31"/>
      <c r="I319" s="112"/>
      <c r="J319" s="85"/>
    </row>
    <row r="320" spans="1:10" ht="12.75">
      <c r="A320" s="13">
        <f t="shared" si="13"/>
        <v>255</v>
      </c>
      <c r="B320" s="55"/>
      <c r="C320" s="9" t="s">
        <v>140</v>
      </c>
      <c r="D320" s="31">
        <v>101000</v>
      </c>
      <c r="E320" s="31">
        <v>102400</v>
      </c>
      <c r="F320" s="31">
        <f>G320-E320</f>
        <v>0</v>
      </c>
      <c r="G320" s="31">
        <v>102400</v>
      </c>
      <c r="H320" s="31">
        <v>100000</v>
      </c>
      <c r="I320" s="112">
        <f>G320/E320</f>
        <v>1</v>
      </c>
      <c r="J320" s="85">
        <f>G320/G$382</f>
        <v>0.006425984673901045</v>
      </c>
    </row>
    <row r="321" spans="1:10" s="3" customFormat="1" ht="12.75">
      <c r="A321" s="13">
        <f t="shared" si="13"/>
        <v>256</v>
      </c>
      <c r="B321" s="18">
        <v>85328</v>
      </c>
      <c r="C321" s="19" t="s">
        <v>49</v>
      </c>
      <c r="D321" s="25"/>
      <c r="E321" s="25"/>
      <c r="F321" s="25"/>
      <c r="G321" s="25"/>
      <c r="H321" s="25"/>
      <c r="I321" s="112"/>
      <c r="J321" s="85"/>
    </row>
    <row r="322" spans="1:10" s="3" customFormat="1" ht="12.75">
      <c r="A322" s="13">
        <f t="shared" si="13"/>
        <v>257</v>
      </c>
      <c r="B322" s="18"/>
      <c r="C322" s="19" t="s">
        <v>50</v>
      </c>
      <c r="D322" s="25">
        <f>SUM(D323)</f>
        <v>5000</v>
      </c>
      <c r="E322" s="25">
        <f>SUM(E323)</f>
        <v>7000</v>
      </c>
      <c r="F322" s="25">
        <f>SUM(F323)</f>
        <v>919</v>
      </c>
      <c r="G322" s="25">
        <f>SUM(G323)</f>
        <v>7919</v>
      </c>
      <c r="H322" s="25" t="e">
        <f>H323+#REF!</f>
        <v>#REF!</v>
      </c>
      <c r="I322" s="120">
        <f>G322/E322</f>
        <v>1.1312857142857142</v>
      </c>
      <c r="J322" s="85">
        <f>G322/G$382</f>
        <v>0.0004969469983654529</v>
      </c>
    </row>
    <row r="323" spans="1:10" ht="12.75">
      <c r="A323" s="13">
        <f t="shared" si="13"/>
        <v>258</v>
      </c>
      <c r="B323" s="55" t="s">
        <v>89</v>
      </c>
      <c r="C323" s="9" t="s">
        <v>15</v>
      </c>
      <c r="D323" s="31">
        <v>5000</v>
      </c>
      <c r="E323" s="31">
        <v>7000</v>
      </c>
      <c r="F323" s="31">
        <f>G323-E323</f>
        <v>919</v>
      </c>
      <c r="G323" s="31">
        <v>7919</v>
      </c>
      <c r="H323" s="31">
        <v>5000</v>
      </c>
      <c r="I323" s="112">
        <f>G323/E323</f>
        <v>1.1312857142857142</v>
      </c>
      <c r="J323" s="85">
        <f>G323/G$382</f>
        <v>0.0004969469983654529</v>
      </c>
    </row>
    <row r="324" spans="1:10" s="3" customFormat="1" ht="12.75">
      <c r="A324" s="13">
        <f t="shared" si="13"/>
        <v>259</v>
      </c>
      <c r="B324" s="18">
        <v>85395</v>
      </c>
      <c r="C324" s="19" t="s">
        <v>11</v>
      </c>
      <c r="D324" s="25">
        <f>SUM(D329:D335)</f>
        <v>0</v>
      </c>
      <c r="E324" s="25">
        <f>SUM(E329:E335)</f>
        <v>58840</v>
      </c>
      <c r="F324" s="25">
        <f>SUM(F329:F335)</f>
        <v>0</v>
      </c>
      <c r="G324" s="25">
        <f>SUM(G329:G335)</f>
        <v>58840</v>
      </c>
      <c r="H324" s="25">
        <f>SUM(H332:H335)</f>
        <v>0</v>
      </c>
      <c r="I324" s="120">
        <f>G324/E324</f>
        <v>1</v>
      </c>
      <c r="J324" s="104">
        <f>G324/G$382</f>
        <v>0.0036924310372298584</v>
      </c>
    </row>
    <row r="325" spans="1:10" s="3" customFormat="1" ht="12.75">
      <c r="A325" s="13">
        <f t="shared" si="13"/>
        <v>260</v>
      </c>
      <c r="B325" s="55">
        <v>201</v>
      </c>
      <c r="C325" s="9" t="s">
        <v>136</v>
      </c>
      <c r="D325" s="63"/>
      <c r="E325" s="63"/>
      <c r="F325" s="63"/>
      <c r="G325" s="63"/>
      <c r="H325" s="63"/>
      <c r="I325" s="112"/>
      <c r="J325" s="85"/>
    </row>
    <row r="326" spans="1:10" s="3" customFormat="1" ht="12.75">
      <c r="A326" s="13">
        <f aca="true" t="shared" si="14" ref="A326:A376">A325+1</f>
        <v>261</v>
      </c>
      <c r="B326" s="55"/>
      <c r="C326" s="9" t="s">
        <v>150</v>
      </c>
      <c r="D326" s="63"/>
      <c r="E326" s="63"/>
      <c r="F326" s="63"/>
      <c r="G326" s="63"/>
      <c r="H326" s="63"/>
      <c r="I326" s="112"/>
      <c r="J326" s="85"/>
    </row>
    <row r="327" spans="1:10" s="3" customFormat="1" ht="12.75">
      <c r="A327" s="13">
        <f t="shared" si="14"/>
        <v>262</v>
      </c>
      <c r="B327" s="55"/>
      <c r="C327" s="9" t="s">
        <v>151</v>
      </c>
      <c r="D327" s="63"/>
      <c r="E327" s="63"/>
      <c r="F327" s="63"/>
      <c r="G327" s="63"/>
      <c r="H327" s="63"/>
      <c r="I327" s="112"/>
      <c r="J327" s="85"/>
    </row>
    <row r="328" spans="1:10" s="3" customFormat="1" ht="12.75">
      <c r="A328" s="13">
        <f t="shared" si="14"/>
        <v>263</v>
      </c>
      <c r="B328" s="55"/>
      <c r="C328" s="9" t="s">
        <v>140</v>
      </c>
      <c r="D328" s="63"/>
      <c r="E328" s="63"/>
      <c r="F328" s="63"/>
      <c r="G328" s="63"/>
      <c r="H328" s="63"/>
      <c r="I328" s="112"/>
      <c r="J328" s="85"/>
    </row>
    <row r="329" spans="1:10" s="3" customFormat="1" ht="12.75">
      <c r="A329" s="13">
        <f t="shared" si="14"/>
        <v>264</v>
      </c>
      <c r="B329" s="55"/>
      <c r="C329" s="9" t="s">
        <v>216</v>
      </c>
      <c r="D329" s="63">
        <v>0</v>
      </c>
      <c r="E329" s="63">
        <v>1440</v>
      </c>
      <c r="F329" s="63"/>
      <c r="G329" s="63">
        <v>1440</v>
      </c>
      <c r="H329" s="63"/>
      <c r="I329" s="112">
        <f>G329/E329</f>
        <v>1</v>
      </c>
      <c r="J329" s="85"/>
    </row>
    <row r="330" spans="1:10" s="3" customFormat="1" ht="12.75">
      <c r="A330" s="13">
        <f>A329+1</f>
        <v>265</v>
      </c>
      <c r="B330" s="58">
        <v>203</v>
      </c>
      <c r="C330" s="57" t="s">
        <v>136</v>
      </c>
      <c r="D330" s="25"/>
      <c r="E330" s="25"/>
      <c r="F330" s="25"/>
      <c r="G330" s="25"/>
      <c r="H330" s="25"/>
      <c r="I330" s="112"/>
      <c r="J330" s="85"/>
    </row>
    <row r="331" spans="1:10" s="3" customFormat="1" ht="12.75">
      <c r="A331" s="13">
        <f t="shared" si="14"/>
        <v>266</v>
      </c>
      <c r="B331" s="58"/>
      <c r="C331" s="57" t="s">
        <v>147</v>
      </c>
      <c r="D331" s="25"/>
      <c r="E331" s="25"/>
      <c r="F331" s="25"/>
      <c r="G331" s="25"/>
      <c r="H331" s="25"/>
      <c r="I331" s="112"/>
      <c r="J331" s="85"/>
    </row>
    <row r="332" spans="1:10" s="3" customFormat="1" ht="12.75">
      <c r="A332" s="13">
        <f t="shared" si="14"/>
        <v>267</v>
      </c>
      <c r="B332" s="58"/>
      <c r="C332" s="57" t="s">
        <v>208</v>
      </c>
      <c r="D332" s="63">
        <v>0</v>
      </c>
      <c r="E332" s="63">
        <v>57400</v>
      </c>
      <c r="F332" s="31">
        <f>G332-E332</f>
        <v>0</v>
      </c>
      <c r="G332" s="63">
        <v>57400</v>
      </c>
      <c r="H332" s="63">
        <v>0</v>
      </c>
      <c r="I332" s="112">
        <f>G332/E332</f>
        <v>1</v>
      </c>
      <c r="J332" s="85">
        <f>G332/G$382</f>
        <v>0.003602065627753125</v>
      </c>
    </row>
    <row r="333" spans="1:10" ht="12.75">
      <c r="A333" s="13">
        <f t="shared" si="14"/>
        <v>268</v>
      </c>
      <c r="B333" s="9">
        <v>244</v>
      </c>
      <c r="C333" s="28" t="s">
        <v>194</v>
      </c>
      <c r="D333" s="31"/>
      <c r="E333" s="31"/>
      <c r="F333" s="31"/>
      <c r="G333" s="31"/>
      <c r="H333" s="31"/>
      <c r="I333" s="112"/>
      <c r="J333" s="85"/>
    </row>
    <row r="334" spans="1:10" ht="12.75">
      <c r="A334" s="13">
        <f t="shared" si="14"/>
        <v>269</v>
      </c>
      <c r="B334" s="9"/>
      <c r="C334" s="28" t="s">
        <v>152</v>
      </c>
      <c r="D334" s="31"/>
      <c r="E334" s="31"/>
      <c r="F334" s="31"/>
      <c r="G334" s="31"/>
      <c r="H334" s="31"/>
      <c r="I334" s="112"/>
      <c r="J334" s="85"/>
    </row>
    <row r="335" spans="1:10" ht="12.75">
      <c r="A335" s="13">
        <f t="shared" si="14"/>
        <v>270</v>
      </c>
      <c r="B335" s="9"/>
      <c r="C335" s="28" t="s">
        <v>209</v>
      </c>
      <c r="D335" s="31">
        <v>0</v>
      </c>
      <c r="E335" s="31">
        <v>0</v>
      </c>
      <c r="F335" s="31">
        <f>G335-E335</f>
        <v>0</v>
      </c>
      <c r="G335" s="31">
        <v>0</v>
      </c>
      <c r="H335" s="31">
        <v>0</v>
      </c>
      <c r="I335" s="112"/>
      <c r="J335" s="85"/>
    </row>
    <row r="336" spans="1:10" s="49" customFormat="1" ht="15">
      <c r="A336" s="13">
        <f t="shared" si="14"/>
        <v>271</v>
      </c>
      <c r="B336" s="50">
        <v>854</v>
      </c>
      <c r="C336" s="47" t="s">
        <v>45</v>
      </c>
      <c r="D336" s="48"/>
      <c r="E336" s="48"/>
      <c r="F336" s="48"/>
      <c r="G336" s="48"/>
      <c r="H336" s="48"/>
      <c r="I336" s="112"/>
      <c r="J336" s="85"/>
    </row>
    <row r="337" spans="1:10" s="49" customFormat="1" ht="15">
      <c r="A337" s="13">
        <f t="shared" si="14"/>
        <v>272</v>
      </c>
      <c r="B337" s="47"/>
      <c r="C337" s="47" t="s">
        <v>46</v>
      </c>
      <c r="D337" s="48">
        <f>D339+D344+D355+D361+D367</f>
        <v>299050</v>
      </c>
      <c r="E337" s="48">
        <f>E339+E344+E355+E361+E367</f>
        <v>403120</v>
      </c>
      <c r="F337" s="48">
        <f>F339+F344+F355+F361+F367</f>
        <v>-31374</v>
      </c>
      <c r="G337" s="48">
        <f>G339+G344+G355+G361+G367</f>
        <v>371693</v>
      </c>
      <c r="H337" s="48">
        <f>H344+H355+H361+H367</f>
        <v>323080</v>
      </c>
      <c r="I337" s="117">
        <f>G337/E337</f>
        <v>0.922040583449097</v>
      </c>
      <c r="J337" s="106">
        <f>G337/G$382</f>
        <v>0.023325132044885753</v>
      </c>
    </row>
    <row r="338" spans="1:10" s="49" customFormat="1" ht="15">
      <c r="A338" s="13"/>
      <c r="B338" s="47"/>
      <c r="C338" s="47"/>
      <c r="D338" s="48"/>
      <c r="E338" s="48"/>
      <c r="F338" s="48"/>
      <c r="G338" s="48"/>
      <c r="H338" s="48"/>
      <c r="I338" s="117"/>
      <c r="J338" s="106"/>
    </row>
    <row r="339" spans="1:10" s="53" customFormat="1" ht="12.75">
      <c r="A339" s="13">
        <f>A337+1</f>
        <v>273</v>
      </c>
      <c r="B339" s="54">
        <v>85401</v>
      </c>
      <c r="C339" s="51" t="s">
        <v>218</v>
      </c>
      <c r="D339" s="52">
        <f>SUM(D342)</f>
        <v>0</v>
      </c>
      <c r="E339" s="52">
        <f>SUM(E342)</f>
        <v>0</v>
      </c>
      <c r="F339" s="52">
        <f>SUM(F342)</f>
        <v>0</v>
      </c>
      <c r="G339" s="52">
        <f>SUM(G342)</f>
        <v>0</v>
      </c>
      <c r="H339" s="52"/>
      <c r="I339" s="120"/>
      <c r="J339" s="104">
        <f>G339/G$382</f>
        <v>0</v>
      </c>
    </row>
    <row r="340" spans="1:10" s="105" customFormat="1" ht="12.75">
      <c r="A340" s="13">
        <f t="shared" si="14"/>
        <v>274</v>
      </c>
      <c r="B340" s="57">
        <v>203</v>
      </c>
      <c r="C340" s="57" t="s">
        <v>136</v>
      </c>
      <c r="D340" s="63"/>
      <c r="E340" s="63"/>
      <c r="F340" s="63"/>
      <c r="G340" s="63"/>
      <c r="H340" s="63"/>
      <c r="I340" s="112"/>
      <c r="J340" s="85"/>
    </row>
    <row r="341" spans="1:10" s="105" customFormat="1" ht="12.75">
      <c r="A341" s="13">
        <f t="shared" si="14"/>
        <v>275</v>
      </c>
      <c r="B341" s="46"/>
      <c r="C341" s="57" t="s">
        <v>147</v>
      </c>
      <c r="D341" s="63"/>
      <c r="E341" s="63"/>
      <c r="F341" s="63"/>
      <c r="G341" s="63"/>
      <c r="H341" s="63"/>
      <c r="I341" s="112"/>
      <c r="J341" s="85"/>
    </row>
    <row r="342" spans="1:10" s="105" customFormat="1" ht="12.75">
      <c r="A342" s="13">
        <f t="shared" si="14"/>
        <v>276</v>
      </c>
      <c r="B342" s="46"/>
      <c r="C342" s="57" t="s">
        <v>217</v>
      </c>
      <c r="D342" s="63">
        <v>0</v>
      </c>
      <c r="E342" s="63">
        <v>0</v>
      </c>
      <c r="F342" s="63"/>
      <c r="G342" s="63">
        <v>0</v>
      </c>
      <c r="H342" s="63"/>
      <c r="I342" s="112"/>
      <c r="J342" s="85">
        <f>G342/G$382</f>
        <v>0</v>
      </c>
    </row>
    <row r="343" spans="1:10" s="105" customFormat="1" ht="12.75">
      <c r="A343" s="13"/>
      <c r="B343" s="46"/>
      <c r="C343" s="57"/>
      <c r="D343" s="63"/>
      <c r="E343" s="63"/>
      <c r="F343" s="63"/>
      <c r="G343" s="63"/>
      <c r="H343" s="63"/>
      <c r="I343" s="112"/>
      <c r="J343" s="85"/>
    </row>
    <row r="344" spans="1:10" s="3" customFormat="1" ht="12.75">
      <c r="A344" s="13">
        <f>A342+1</f>
        <v>277</v>
      </c>
      <c r="B344" s="22">
        <v>85404</v>
      </c>
      <c r="C344" s="19" t="s">
        <v>184</v>
      </c>
      <c r="D344" s="25">
        <f>SUM(D345:D352)</f>
        <v>175050</v>
      </c>
      <c r="E344" s="25">
        <f>SUM(E345:E352)</f>
        <v>209067</v>
      </c>
      <c r="F344" s="25">
        <f>SUM(F345:F352)</f>
        <v>-31372</v>
      </c>
      <c r="G344" s="25">
        <f>SUM(G345:G352)</f>
        <v>177642</v>
      </c>
      <c r="H344" s="25">
        <f>SUM(H345:H351)</f>
        <v>168080</v>
      </c>
      <c r="I344" s="120">
        <f>G344/E344</f>
        <v>0.8496893340412404</v>
      </c>
      <c r="J344" s="104">
        <f>G344/G$382</f>
        <v>0.01114770282657353</v>
      </c>
    </row>
    <row r="345" spans="1:10" ht="12.75">
      <c r="A345" s="13">
        <f t="shared" si="14"/>
        <v>278</v>
      </c>
      <c r="B345" s="55" t="s">
        <v>79</v>
      </c>
      <c r="C345" s="9" t="s">
        <v>93</v>
      </c>
      <c r="D345" s="31">
        <v>92100</v>
      </c>
      <c r="E345" s="31">
        <v>101127</v>
      </c>
      <c r="F345" s="31">
        <f>G345-E345</f>
        <v>-6134</v>
      </c>
      <c r="G345" s="31">
        <v>94993</v>
      </c>
      <c r="H345" s="31">
        <v>83800</v>
      </c>
      <c r="I345" s="112">
        <f>G345/E345</f>
        <v>0.9393435976544345</v>
      </c>
      <c r="J345" s="85">
        <f>G345/G$382</f>
        <v>0.005961167598905097</v>
      </c>
    </row>
    <row r="346" spans="1:10" ht="12.75">
      <c r="A346" s="13">
        <f t="shared" si="14"/>
        <v>279</v>
      </c>
      <c r="B346" s="55" t="s">
        <v>87</v>
      </c>
      <c r="C346" s="9" t="s">
        <v>88</v>
      </c>
      <c r="D346" s="31"/>
      <c r="E346" s="31"/>
      <c r="F346" s="31"/>
      <c r="G346" s="31"/>
      <c r="H346" s="31"/>
      <c r="I346" s="112"/>
      <c r="J346" s="85"/>
    </row>
    <row r="347" spans="1:10" ht="12.75">
      <c r="A347" s="13">
        <f t="shared" si="14"/>
        <v>280</v>
      </c>
      <c r="B347" s="55"/>
      <c r="C347" s="56" t="s">
        <v>181</v>
      </c>
      <c r="D347" s="31"/>
      <c r="E347" s="31"/>
      <c r="F347" s="31"/>
      <c r="G347" s="31"/>
      <c r="H347" s="31"/>
      <c r="I347" s="112"/>
      <c r="J347" s="85"/>
    </row>
    <row r="348" spans="1:10" ht="12.75">
      <c r="A348" s="13">
        <f t="shared" si="14"/>
        <v>281</v>
      </c>
      <c r="B348" s="55"/>
      <c r="C348" s="9" t="s">
        <v>182</v>
      </c>
      <c r="D348" s="31"/>
      <c r="E348" s="31"/>
      <c r="F348" s="31"/>
      <c r="G348" s="31"/>
      <c r="H348" s="31"/>
      <c r="I348" s="112"/>
      <c r="J348" s="85"/>
    </row>
    <row r="349" spans="1:10" ht="12.75">
      <c r="A349" s="13">
        <f t="shared" si="14"/>
        <v>282</v>
      </c>
      <c r="B349" s="55"/>
      <c r="C349" s="9" t="s">
        <v>183</v>
      </c>
      <c r="D349" s="31">
        <v>0</v>
      </c>
      <c r="E349" s="31">
        <v>24600</v>
      </c>
      <c r="F349" s="31">
        <f>G349-E349</f>
        <v>200</v>
      </c>
      <c r="G349" s="31">
        <v>24800</v>
      </c>
      <c r="H349" s="31">
        <v>0</v>
      </c>
      <c r="I349" s="112">
        <f>G349/E349</f>
        <v>1.008130081300813</v>
      </c>
      <c r="J349" s="85">
        <f>G349/G$382</f>
        <v>0.0015562931632104094</v>
      </c>
    </row>
    <row r="350" spans="1:10" ht="12.75">
      <c r="A350" s="13">
        <f t="shared" si="14"/>
        <v>283</v>
      </c>
      <c r="B350" s="55" t="s">
        <v>89</v>
      </c>
      <c r="C350" s="9" t="s">
        <v>15</v>
      </c>
      <c r="D350" s="31">
        <v>82700</v>
      </c>
      <c r="E350" s="31">
        <v>82700</v>
      </c>
      <c r="F350" s="31">
        <f>G350-E350</f>
        <v>-25338</v>
      </c>
      <c r="G350" s="31">
        <v>57362</v>
      </c>
      <c r="H350" s="31">
        <v>83880</v>
      </c>
      <c r="I350" s="112">
        <f>G350/E350</f>
        <v>0.6936154776299879</v>
      </c>
      <c r="J350" s="85">
        <f>G350/G$382</f>
        <v>0.0035996809850030445</v>
      </c>
    </row>
    <row r="351" spans="1:10" ht="12.75">
      <c r="A351" s="13">
        <f t="shared" si="14"/>
        <v>284</v>
      </c>
      <c r="B351" s="55" t="s">
        <v>119</v>
      </c>
      <c r="C351" s="9" t="s">
        <v>120</v>
      </c>
      <c r="D351" s="31">
        <v>100</v>
      </c>
      <c r="E351" s="31">
        <v>100</v>
      </c>
      <c r="F351" s="31">
        <f>G351-E351</f>
        <v>-100</v>
      </c>
      <c r="G351" s="31">
        <v>0</v>
      </c>
      <c r="H351" s="31">
        <v>400</v>
      </c>
      <c r="I351" s="112">
        <f>G351/E351</f>
        <v>0</v>
      </c>
      <c r="J351" s="85">
        <f>G351/G$382</f>
        <v>0</v>
      </c>
    </row>
    <row r="352" spans="1:10" ht="12.75">
      <c r="A352" s="13">
        <f t="shared" si="14"/>
        <v>285</v>
      </c>
      <c r="B352" s="55" t="s">
        <v>80</v>
      </c>
      <c r="C352" s="9" t="s">
        <v>81</v>
      </c>
      <c r="D352" s="31">
        <v>150</v>
      </c>
      <c r="E352" s="31">
        <v>540</v>
      </c>
      <c r="F352" s="31"/>
      <c r="G352" s="31">
        <v>487</v>
      </c>
      <c r="H352" s="31"/>
      <c r="I352" s="112">
        <f>G352/E352</f>
        <v>0.9018518518518519</v>
      </c>
      <c r="J352" s="85">
        <f>G352/G$382</f>
        <v>3.05610794549786E-05</v>
      </c>
    </row>
    <row r="353" spans="1:10" s="3" customFormat="1" ht="12.75">
      <c r="A353" s="13">
        <f t="shared" si="14"/>
        <v>286</v>
      </c>
      <c r="B353" s="22">
        <v>85412</v>
      </c>
      <c r="C353" s="19" t="s">
        <v>47</v>
      </c>
      <c r="D353" s="25"/>
      <c r="E353" s="25"/>
      <c r="F353" s="25"/>
      <c r="G353" s="25"/>
      <c r="H353" s="25"/>
      <c r="I353" s="112"/>
      <c r="J353" s="85"/>
    </row>
    <row r="354" spans="1:10" s="3" customFormat="1" ht="12.75">
      <c r="A354" s="13">
        <f t="shared" si="14"/>
        <v>287</v>
      </c>
      <c r="B354" s="22"/>
      <c r="C354" s="19" t="s">
        <v>210</v>
      </c>
      <c r="D354" s="25"/>
      <c r="E354" s="25"/>
      <c r="F354" s="25"/>
      <c r="G354" s="25"/>
      <c r="H354" s="25"/>
      <c r="I354" s="112"/>
      <c r="J354" s="85"/>
    </row>
    <row r="355" spans="1:10" s="3" customFormat="1" ht="12.75">
      <c r="A355" s="13">
        <f t="shared" si="14"/>
        <v>288</v>
      </c>
      <c r="B355" s="22"/>
      <c r="C355" s="19" t="s">
        <v>48</v>
      </c>
      <c r="D355" s="25">
        <f>D356</f>
        <v>120000</v>
      </c>
      <c r="E355" s="25">
        <f>E356</f>
        <v>188817</v>
      </c>
      <c r="F355" s="25">
        <f>F356</f>
        <v>-2</v>
      </c>
      <c r="G355" s="25">
        <f>G356</f>
        <v>188815</v>
      </c>
      <c r="H355" s="25">
        <f>H356</f>
        <v>155000</v>
      </c>
      <c r="I355" s="120">
        <f>G355/E355</f>
        <v>0.9999894077334138</v>
      </c>
      <c r="J355" s="104">
        <f>G355/G$382</f>
        <v>0.011848850548853767</v>
      </c>
    </row>
    <row r="356" spans="1:10" ht="12.75">
      <c r="A356" s="13">
        <f t="shared" si="14"/>
        <v>289</v>
      </c>
      <c r="B356" s="55" t="s">
        <v>89</v>
      </c>
      <c r="C356" s="9" t="s">
        <v>15</v>
      </c>
      <c r="D356" s="31">
        <f>SUM(D358:D360)</f>
        <v>120000</v>
      </c>
      <c r="E356" s="31">
        <f>SUM(E358:E360)</f>
        <v>188817</v>
      </c>
      <c r="F356" s="31">
        <f>SUM(F358:F360)</f>
        <v>-2</v>
      </c>
      <c r="G356" s="31">
        <f>SUM(G358:G360)</f>
        <v>188815</v>
      </c>
      <c r="H356" s="31">
        <f>SUM(H358:H360)</f>
        <v>155000</v>
      </c>
      <c r="I356" s="112">
        <f>G356/E356</f>
        <v>0.9999894077334138</v>
      </c>
      <c r="J356" s="85">
        <f>G356/G$382</f>
        <v>0.011848850548853767</v>
      </c>
    </row>
    <row r="357" spans="1:10" ht="12.75">
      <c r="A357" s="13">
        <f t="shared" si="14"/>
        <v>290</v>
      </c>
      <c r="B357" s="9"/>
      <c r="C357" s="9" t="s">
        <v>13</v>
      </c>
      <c r="D357" s="31"/>
      <c r="E357" s="31"/>
      <c r="F357" s="31"/>
      <c r="G357" s="31"/>
      <c r="H357" s="31"/>
      <c r="I357" s="112"/>
      <c r="J357" s="85"/>
    </row>
    <row r="358" spans="1:10" ht="12.75">
      <c r="A358" s="13">
        <f t="shared" si="14"/>
        <v>291</v>
      </c>
      <c r="B358" s="9"/>
      <c r="C358" s="9" t="s">
        <v>144</v>
      </c>
      <c r="D358" s="31">
        <v>90000</v>
      </c>
      <c r="E358" s="31">
        <v>81967</v>
      </c>
      <c r="F358" s="31">
        <f>G358-E358</f>
        <v>1</v>
      </c>
      <c r="G358" s="31">
        <v>81968</v>
      </c>
      <c r="H358" s="31">
        <v>120000</v>
      </c>
      <c r="I358" s="112">
        <f>G358/E358</f>
        <v>1.00001220003172</v>
      </c>
      <c r="J358" s="85">
        <f aca="true" t="shared" si="15" ref="J358:J367">G358/G$382</f>
        <v>0.005143799919436727</v>
      </c>
    </row>
    <row r="359" spans="1:10" ht="12.75">
      <c r="A359" s="13">
        <f t="shared" si="14"/>
        <v>292</v>
      </c>
      <c r="B359" s="9"/>
      <c r="C359" s="9" t="s">
        <v>146</v>
      </c>
      <c r="D359" s="31">
        <v>30000</v>
      </c>
      <c r="E359" s="31">
        <v>41850</v>
      </c>
      <c r="F359" s="31">
        <f>G359-E359</f>
        <v>7</v>
      </c>
      <c r="G359" s="31">
        <v>41857</v>
      </c>
      <c r="H359" s="31">
        <f>30000+5000</f>
        <v>35000</v>
      </c>
      <c r="I359" s="112">
        <f>G359/E359</f>
        <v>1.0001672640382318</v>
      </c>
      <c r="J359" s="85">
        <f t="shared" si="15"/>
        <v>0.002626683989213633</v>
      </c>
    </row>
    <row r="360" spans="1:10" ht="12.75">
      <c r="A360" s="13">
        <f t="shared" si="14"/>
        <v>293</v>
      </c>
      <c r="B360" s="9"/>
      <c r="C360" s="9" t="s">
        <v>162</v>
      </c>
      <c r="D360" s="31">
        <v>0</v>
      </c>
      <c r="E360" s="31">
        <v>65000</v>
      </c>
      <c r="F360" s="31">
        <f>G360-E360</f>
        <v>-10</v>
      </c>
      <c r="G360" s="31">
        <v>64990</v>
      </c>
      <c r="H360" s="31">
        <v>0</v>
      </c>
      <c r="I360" s="112">
        <f>G360/E360</f>
        <v>0.9998461538461538</v>
      </c>
      <c r="J360" s="85">
        <f t="shared" si="15"/>
        <v>0.004078366640203408</v>
      </c>
    </row>
    <row r="361" spans="1:10" s="53" customFormat="1" ht="12.75" hidden="1">
      <c r="A361" s="13">
        <f t="shared" si="14"/>
        <v>294</v>
      </c>
      <c r="B361" s="54">
        <v>85414</v>
      </c>
      <c r="C361" s="51" t="s">
        <v>161</v>
      </c>
      <c r="D361" s="52"/>
      <c r="E361" s="52">
        <f>E362</f>
        <v>0</v>
      </c>
      <c r="F361" s="52">
        <f>F362</f>
        <v>0</v>
      </c>
      <c r="G361" s="52">
        <f>G362</f>
        <v>0</v>
      </c>
      <c r="H361" s="52"/>
      <c r="I361" s="112" t="e">
        <f aca="true" t="shared" si="16" ref="I361:I367">G361/E361</f>
        <v>#DIV/0!</v>
      </c>
      <c r="J361" s="85">
        <f t="shared" si="15"/>
        <v>0</v>
      </c>
    </row>
    <row r="362" spans="1:10" ht="12.75" hidden="1">
      <c r="A362" s="13">
        <f t="shared" si="14"/>
        <v>295</v>
      </c>
      <c r="B362" s="55" t="s">
        <v>89</v>
      </c>
      <c r="C362" s="9" t="s">
        <v>15</v>
      </c>
      <c r="D362" s="31"/>
      <c r="E362" s="31">
        <f>SUM(E364:E365)</f>
        <v>0</v>
      </c>
      <c r="F362" s="31">
        <v>0</v>
      </c>
      <c r="G362" s="31">
        <f>SUM(G364:G365)</f>
        <v>0</v>
      </c>
      <c r="H362" s="31"/>
      <c r="I362" s="112" t="e">
        <f t="shared" si="16"/>
        <v>#DIV/0!</v>
      </c>
      <c r="J362" s="85">
        <f t="shared" si="15"/>
        <v>0</v>
      </c>
    </row>
    <row r="363" spans="1:10" ht="12.75" hidden="1">
      <c r="A363" s="13">
        <f t="shared" si="14"/>
        <v>296</v>
      </c>
      <c r="B363" s="9"/>
      <c r="C363" s="9" t="s">
        <v>13</v>
      </c>
      <c r="D363" s="31"/>
      <c r="E363" s="31"/>
      <c r="F363" s="31"/>
      <c r="G363" s="31"/>
      <c r="H363" s="31"/>
      <c r="I363" s="112" t="e">
        <f t="shared" si="16"/>
        <v>#DIV/0!</v>
      </c>
      <c r="J363" s="85">
        <f t="shared" si="15"/>
        <v>0</v>
      </c>
    </row>
    <row r="364" spans="1:10" ht="12.75" hidden="1">
      <c r="A364" s="13">
        <f t="shared" si="14"/>
        <v>297</v>
      </c>
      <c r="B364" s="9"/>
      <c r="C364" s="9" t="s">
        <v>144</v>
      </c>
      <c r="D364" s="31"/>
      <c r="E364" s="31">
        <v>0</v>
      </c>
      <c r="F364" s="31">
        <v>0</v>
      </c>
      <c r="G364" s="31">
        <v>0</v>
      </c>
      <c r="H364" s="31"/>
      <c r="I364" s="112" t="e">
        <f t="shared" si="16"/>
        <v>#DIV/0!</v>
      </c>
      <c r="J364" s="85">
        <f t="shared" si="15"/>
        <v>0</v>
      </c>
    </row>
    <row r="365" spans="1:10" ht="12.75" hidden="1">
      <c r="A365" s="13">
        <f t="shared" si="14"/>
        <v>298</v>
      </c>
      <c r="B365" s="9"/>
      <c r="C365" s="9" t="s">
        <v>162</v>
      </c>
      <c r="D365" s="31"/>
      <c r="E365" s="31">
        <v>0</v>
      </c>
      <c r="F365" s="31">
        <v>0</v>
      </c>
      <c r="G365" s="31">
        <v>0</v>
      </c>
      <c r="H365" s="31"/>
      <c r="I365" s="112" t="e">
        <f t="shared" si="16"/>
        <v>#DIV/0!</v>
      </c>
      <c r="J365" s="85">
        <f t="shared" si="15"/>
        <v>0</v>
      </c>
    </row>
    <row r="366" spans="1:10" ht="12.75">
      <c r="A366" s="13"/>
      <c r="B366" s="9"/>
      <c r="C366" s="9"/>
      <c r="D366" s="31"/>
      <c r="E366" s="31"/>
      <c r="F366" s="31"/>
      <c r="G366" s="31"/>
      <c r="H366" s="31"/>
      <c r="I366" s="112"/>
      <c r="J366" s="85"/>
    </row>
    <row r="367" spans="1:10" s="53" customFormat="1" ht="12.75">
      <c r="A367" s="13">
        <f>A365+1</f>
        <v>299</v>
      </c>
      <c r="B367" s="54">
        <v>85495</v>
      </c>
      <c r="C367" s="51" t="s">
        <v>11</v>
      </c>
      <c r="D367" s="52">
        <f>SUM(D369)</f>
        <v>4000</v>
      </c>
      <c r="E367" s="52">
        <f>SUM(E369)</f>
        <v>5236</v>
      </c>
      <c r="F367" s="52">
        <f>SUM(F369)</f>
        <v>0</v>
      </c>
      <c r="G367" s="52">
        <f>SUM(G369)</f>
        <v>5236</v>
      </c>
      <c r="H367" s="52">
        <f>SUM(H369)</f>
        <v>0</v>
      </c>
      <c r="I367" s="120">
        <f t="shared" si="16"/>
        <v>1</v>
      </c>
      <c r="J367" s="104">
        <f t="shared" si="15"/>
        <v>0.0003285786694584558</v>
      </c>
    </row>
    <row r="368" spans="1:10" ht="12.75">
      <c r="A368" s="13">
        <f t="shared" si="14"/>
        <v>300</v>
      </c>
      <c r="B368" s="9">
        <v>203</v>
      </c>
      <c r="C368" s="9" t="s">
        <v>188</v>
      </c>
      <c r="D368" s="31"/>
      <c r="E368" s="31"/>
      <c r="F368" s="31"/>
      <c r="G368" s="31"/>
      <c r="H368" s="31"/>
      <c r="I368" s="112"/>
      <c r="J368" s="85"/>
    </row>
    <row r="369" spans="1:10" ht="12.75">
      <c r="A369" s="13">
        <f t="shared" si="14"/>
        <v>301</v>
      </c>
      <c r="B369" s="9"/>
      <c r="C369" s="9" t="s">
        <v>189</v>
      </c>
      <c r="D369" s="31">
        <v>4000</v>
      </c>
      <c r="E369" s="31">
        <v>5236</v>
      </c>
      <c r="F369" s="31">
        <f>G369-E369</f>
        <v>0</v>
      </c>
      <c r="G369" s="31">
        <v>5236</v>
      </c>
      <c r="H369" s="31"/>
      <c r="I369" s="112">
        <f>G369/E369</f>
        <v>1</v>
      </c>
      <c r="J369" s="85">
        <f>G369/G$382</f>
        <v>0.0003285786694584558</v>
      </c>
    </row>
    <row r="370" spans="1:10" s="4" customFormat="1" ht="15">
      <c r="A370" s="13">
        <f t="shared" si="14"/>
        <v>302</v>
      </c>
      <c r="B370" s="16">
        <v>900</v>
      </c>
      <c r="C370" s="17" t="s">
        <v>7</v>
      </c>
      <c r="D370" s="24"/>
      <c r="E370" s="24"/>
      <c r="F370" s="24"/>
      <c r="G370" s="24"/>
      <c r="H370" s="24"/>
      <c r="I370" s="112"/>
      <c r="J370" s="85"/>
    </row>
    <row r="371" spans="1:10" s="4" customFormat="1" ht="15">
      <c r="A371" s="13">
        <f t="shared" si="14"/>
        <v>303</v>
      </c>
      <c r="B371" s="16"/>
      <c r="C371" s="17" t="s">
        <v>43</v>
      </c>
      <c r="D371" s="24">
        <f>D372+D378</f>
        <v>101000</v>
      </c>
      <c r="E371" s="24">
        <f>E372</f>
        <v>101000</v>
      </c>
      <c r="F371" s="24">
        <f>F372+F378</f>
        <v>0</v>
      </c>
      <c r="G371" s="24">
        <f>G372</f>
        <v>101000</v>
      </c>
      <c r="H371" s="24" t="e">
        <f>#REF!+H372+#REF!</f>
        <v>#REF!</v>
      </c>
      <c r="I371" s="117">
        <f>G371/E371</f>
        <v>1</v>
      </c>
      <c r="J371" s="106">
        <f>G371/G$382</f>
        <v>0.006338129414687555</v>
      </c>
    </row>
    <row r="372" spans="1:10" s="53" customFormat="1" ht="12.75">
      <c r="A372" s="13">
        <f t="shared" si="14"/>
        <v>304</v>
      </c>
      <c r="B372" s="54">
        <v>90015</v>
      </c>
      <c r="C372" s="51" t="s">
        <v>135</v>
      </c>
      <c r="D372" s="52">
        <f>D376</f>
        <v>101000</v>
      </c>
      <c r="E372" s="52">
        <f>E376</f>
        <v>101000</v>
      </c>
      <c r="F372" s="52">
        <f>F376</f>
        <v>0</v>
      </c>
      <c r="G372" s="52">
        <f>G376</f>
        <v>101000</v>
      </c>
      <c r="H372" s="52">
        <f>H376</f>
        <v>106000</v>
      </c>
      <c r="I372" s="120">
        <f>G372/E372</f>
        <v>1</v>
      </c>
      <c r="J372" s="104">
        <f>G372/G$382</f>
        <v>0.006338129414687555</v>
      </c>
    </row>
    <row r="373" spans="1:10" s="64" customFormat="1" ht="12.75">
      <c r="A373" s="13">
        <f t="shared" si="14"/>
        <v>305</v>
      </c>
      <c r="B373" s="58">
        <v>201</v>
      </c>
      <c r="C373" s="57" t="s">
        <v>136</v>
      </c>
      <c r="D373" s="63"/>
      <c r="E373" s="63"/>
      <c r="F373" s="63"/>
      <c r="G373" s="63"/>
      <c r="H373" s="63"/>
      <c r="I373" s="112"/>
      <c r="J373" s="85"/>
    </row>
    <row r="374" spans="1:10" s="64" customFormat="1" ht="12.75">
      <c r="A374" s="13">
        <f t="shared" si="14"/>
        <v>306</v>
      </c>
      <c r="B374" s="65"/>
      <c r="C374" s="57" t="s">
        <v>138</v>
      </c>
      <c r="D374" s="63"/>
      <c r="E374" s="63"/>
      <c r="F374" s="63"/>
      <c r="G374" s="63"/>
      <c r="H374" s="63"/>
      <c r="I374" s="112"/>
      <c r="J374" s="85"/>
    </row>
    <row r="375" spans="1:10" s="64" customFormat="1" ht="12.75">
      <c r="A375" s="13">
        <f t="shared" si="14"/>
        <v>307</v>
      </c>
      <c r="B375" s="65"/>
      <c r="C375" s="57" t="s">
        <v>139</v>
      </c>
      <c r="D375" s="63"/>
      <c r="E375" s="63"/>
      <c r="F375" s="63"/>
      <c r="G375" s="63"/>
      <c r="H375" s="63"/>
      <c r="I375" s="112"/>
      <c r="J375" s="85"/>
    </row>
    <row r="376" spans="1:10" s="64" customFormat="1" ht="12.75">
      <c r="A376" s="13">
        <f t="shared" si="14"/>
        <v>308</v>
      </c>
      <c r="B376" s="65"/>
      <c r="C376" s="57" t="s">
        <v>140</v>
      </c>
      <c r="D376" s="63">
        <v>101000</v>
      </c>
      <c r="E376" s="63">
        <v>101000</v>
      </c>
      <c r="F376" s="31">
        <f>G376-E376</f>
        <v>0</v>
      </c>
      <c r="G376" s="63">
        <v>101000</v>
      </c>
      <c r="H376" s="63">
        <v>106000</v>
      </c>
      <c r="I376" s="112">
        <f>G376/E376</f>
        <v>1</v>
      </c>
      <c r="J376" s="85">
        <f>G376/G$382</f>
        <v>0.006338129414687555</v>
      </c>
    </row>
    <row r="377" spans="1:10" s="64" customFormat="1" ht="12.75">
      <c r="A377" s="13"/>
      <c r="B377" s="123">
        <v>926</v>
      </c>
      <c r="C377" s="46" t="s">
        <v>225</v>
      </c>
      <c r="D377" s="67">
        <f>D378</f>
        <v>0</v>
      </c>
      <c r="E377" s="67">
        <f>E378</f>
        <v>11600</v>
      </c>
      <c r="F377" s="67"/>
      <c r="G377" s="67">
        <f>G378</f>
        <v>11609</v>
      </c>
      <c r="H377" s="67"/>
      <c r="I377" s="117">
        <f>G377/E377</f>
        <v>1.0007758620689655</v>
      </c>
      <c r="J377" s="106">
        <f>G377/G$382</f>
        <v>0.0007285083601495824</v>
      </c>
    </row>
    <row r="378" spans="1:10" s="53" customFormat="1" ht="12.75">
      <c r="A378" s="13">
        <f>A376+1</f>
        <v>309</v>
      </c>
      <c r="B378" s="54">
        <v>92695</v>
      </c>
      <c r="C378" s="51" t="s">
        <v>11</v>
      </c>
      <c r="D378" s="52">
        <f>D379</f>
        <v>0</v>
      </c>
      <c r="E378" s="52">
        <f>E379</f>
        <v>11600</v>
      </c>
      <c r="F378" s="52">
        <f>F379</f>
        <v>0</v>
      </c>
      <c r="G378" s="52">
        <f>G379</f>
        <v>11609</v>
      </c>
      <c r="H378" s="52"/>
      <c r="I378" s="120">
        <f>G378/E378</f>
        <v>1.0007758620689655</v>
      </c>
      <c r="J378" s="104">
        <f>G378/G$382</f>
        <v>0.0007285083601495824</v>
      </c>
    </row>
    <row r="379" spans="1:10" s="64" customFormat="1" ht="12.75">
      <c r="A379" s="13">
        <f>A378+1</f>
        <v>310</v>
      </c>
      <c r="B379" s="58" t="s">
        <v>80</v>
      </c>
      <c r="C379" s="9" t="s">
        <v>81</v>
      </c>
      <c r="D379" s="63">
        <v>0</v>
      </c>
      <c r="E379" s="63">
        <v>11600</v>
      </c>
      <c r="F379" s="31"/>
      <c r="G379" s="63">
        <v>11609</v>
      </c>
      <c r="H379" s="63"/>
      <c r="I379" s="112">
        <f>G379/E379</f>
        <v>1.0007758620689655</v>
      </c>
      <c r="J379" s="85">
        <f>G379/G$382</f>
        <v>0.0007285083601495824</v>
      </c>
    </row>
    <row r="380" spans="1:10" s="64" customFormat="1" ht="12.75">
      <c r="A380" s="13"/>
      <c r="B380" s="58"/>
      <c r="C380" s="9"/>
      <c r="D380" s="63"/>
      <c r="E380" s="63"/>
      <c r="F380" s="31"/>
      <c r="G380" s="63"/>
      <c r="H380" s="63"/>
      <c r="I380" s="112"/>
      <c r="J380" s="85"/>
    </row>
    <row r="381" spans="1:10" ht="12.75">
      <c r="A381" s="13"/>
      <c r="B381" s="11"/>
      <c r="C381" s="11"/>
      <c r="D381" s="35"/>
      <c r="E381" s="35"/>
      <c r="F381" s="35"/>
      <c r="G381" s="35"/>
      <c r="H381" s="35"/>
      <c r="I381" s="121"/>
      <c r="J381" s="102"/>
    </row>
    <row r="382" spans="1:10" ht="15">
      <c r="A382" s="110"/>
      <c r="B382" s="109"/>
      <c r="C382" s="5" t="s">
        <v>9</v>
      </c>
      <c r="D382" s="40">
        <f>D371+D337+D289+D250+D228+D177+D165+D145+D114+D109+D74+D70+D63+D60+D377</f>
        <v>17795610</v>
      </c>
      <c r="E382" s="40">
        <f>E371+E337+E289+E250+E228+E177+E165+E145+E114+E109+E74+E70+E63+E60+E377</f>
        <v>16077672</v>
      </c>
      <c r="F382" s="40" t="e">
        <f>F371+F337+F289+F250+F228+F177+F165+F145+F114+F109+F74+F70+F63+F60+F377</f>
        <v>#REF!</v>
      </c>
      <c r="G382" s="40">
        <f>G371+G337+G289+G250+G228+G177+G165+G145+G114+G109+G74+G70+G63+G60+G377</f>
        <v>15935301</v>
      </c>
      <c r="H382" s="40" t="e">
        <f>#REF!+H371+H337+H289+H250+H228+H177+H165+H145+H114+H109+H74+H70+H63+H60</f>
        <v>#REF!</v>
      </c>
      <c r="I382" s="122">
        <f>G382/E382</f>
        <v>0.9911448000680696</v>
      </c>
      <c r="J382" s="108">
        <f>G382/G$382</f>
        <v>1</v>
      </c>
    </row>
  </sheetData>
  <printOptions/>
  <pageMargins left="0.3937007874015748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2004-03-05T12:15:48Z</cp:lastPrinted>
  <dcterms:created xsi:type="dcterms:W3CDTF">2000-09-26T13:15:05Z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