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0"/>
  </bookViews>
  <sheets>
    <sheet name="WYDI2000" sheetId="1" r:id="rId1"/>
  </sheets>
  <definedNames/>
  <calcPr fullCalcOnLoad="1"/>
</workbook>
</file>

<file path=xl/sharedStrings.xml><?xml version="1.0" encoding="utf-8"?>
<sst xmlns="http://schemas.openxmlformats.org/spreadsheetml/2006/main" count="848" uniqueCount="415">
  <si>
    <t>a) zestawienie wydatków wg działów</t>
  </si>
  <si>
    <t>w złotych</t>
  </si>
  <si>
    <t>%</t>
  </si>
  <si>
    <t>Struktura</t>
  </si>
  <si>
    <t>Lp.</t>
  </si>
  <si>
    <t>Dz.-rozdz.-&amp;</t>
  </si>
  <si>
    <t xml:space="preserve">                      Treść</t>
  </si>
  <si>
    <t>Wykonanie</t>
  </si>
  <si>
    <t>wykonania</t>
  </si>
  <si>
    <t>OŚWIATA  I  WYCHOWANIE</t>
  </si>
  <si>
    <t>OCHRONA  ZDROWIA</t>
  </si>
  <si>
    <t>OPIEKA  SPOŁECZNA</t>
  </si>
  <si>
    <t xml:space="preserve"> O G Ó Ł E M</t>
  </si>
  <si>
    <t>z tego:</t>
  </si>
  <si>
    <t>bieżące</t>
  </si>
  <si>
    <t>b) zestawienie wydatków wg działów ,rozdziałów i paragrafów</t>
  </si>
  <si>
    <t>Pozostała  działalność</t>
  </si>
  <si>
    <t>w tym:</t>
  </si>
  <si>
    <t>Drogi publiczne gminne</t>
  </si>
  <si>
    <t>nadzór inwestorski-bieżące utrzymanie</t>
  </si>
  <si>
    <t>oznakowanie  i urządz.zabezp.ulic</t>
  </si>
  <si>
    <t>inne</t>
  </si>
  <si>
    <t>miasto</t>
  </si>
  <si>
    <t>Promenada</t>
  </si>
  <si>
    <t>plaża</t>
  </si>
  <si>
    <t>"akcja zimowa-zadania własne"</t>
  </si>
  <si>
    <t>remont zejścia na plażę Lubiewo</t>
  </si>
  <si>
    <t>sołectwa</t>
  </si>
  <si>
    <t>inni kontrahenci</t>
  </si>
  <si>
    <t>odkomarzanie</t>
  </si>
  <si>
    <t>oświetlenie ulic</t>
  </si>
  <si>
    <t>konserwacja oświetlenia</t>
  </si>
  <si>
    <t>Pozostała działalność</t>
  </si>
  <si>
    <t>cmentarz w Międzyzdrojach</t>
  </si>
  <si>
    <t>cmentarz w Lubinie</t>
  </si>
  <si>
    <t>w tym :</t>
  </si>
  <si>
    <t>BIG - gwarancja bankowa</t>
  </si>
  <si>
    <t>pożyczka z NFOŚ</t>
  </si>
  <si>
    <t>Ochotnicze straże pożarne</t>
  </si>
  <si>
    <t>wynagrodzenia osobowe pracowników</t>
  </si>
  <si>
    <t>dodatkowe wynagrodzenie roczne</t>
  </si>
  <si>
    <t>podróże służbowe krajowe</t>
  </si>
  <si>
    <t>energia</t>
  </si>
  <si>
    <t>różne opłaty składki</t>
  </si>
  <si>
    <t>składki na ubezpieczenia społeczne</t>
  </si>
  <si>
    <t>składki na Fundusz Pracy</t>
  </si>
  <si>
    <t>odpisy na zakł.fund. świadczeń socjal.</t>
  </si>
  <si>
    <t>Opracowania geodezyjne i kartograf.</t>
  </si>
  <si>
    <t>podziały gruntu</t>
  </si>
  <si>
    <t>komunalizacja mienia gminnego</t>
  </si>
  <si>
    <t>wykazy zmian gruntowych</t>
  </si>
  <si>
    <t>rozgraniczenie gruntów</t>
  </si>
  <si>
    <t>inne(sporz.odbitek dok.inwentar.,aktual.</t>
  </si>
  <si>
    <t>mapy,wznowienie granic)</t>
  </si>
  <si>
    <t>różne wydatki na rzecz osób fizycznych</t>
  </si>
  <si>
    <t>wyceny nieruchomości /mieszkaniówka/</t>
  </si>
  <si>
    <t>wyceny nieruchomości/geodezja/</t>
  </si>
  <si>
    <t>różne opłaty i składki</t>
  </si>
  <si>
    <t>nagrody i wydatki osob.nie zaliczane...</t>
  </si>
  <si>
    <t>stypendia różne</t>
  </si>
  <si>
    <t>podróże służbowe zagraniczne</t>
  </si>
  <si>
    <t>odpisy na zakł.fund.św.socjalnych</t>
  </si>
  <si>
    <t>składki na ubezpieczenia sopłeczne</t>
  </si>
  <si>
    <t>odpisy na zakład.fund.świadcz.socjal.</t>
  </si>
  <si>
    <t>Dowożenie uczniów do szkół</t>
  </si>
  <si>
    <t>gimnazjum</t>
  </si>
  <si>
    <t>odpisy na zakład.fund.św.socjalnych</t>
  </si>
  <si>
    <t>Biblioteki</t>
  </si>
  <si>
    <t>Festiwal Pieśni Chóralnej</t>
  </si>
  <si>
    <t>Wakacyjny Fest.Gwiazd- Fund.dla 8,5</t>
  </si>
  <si>
    <t>Przeciwdziałanie alkoholizmowi</t>
  </si>
  <si>
    <t>szkolenia</t>
  </si>
  <si>
    <t>czynsz</t>
  </si>
  <si>
    <t>terapia</t>
  </si>
  <si>
    <t>nagrody i wydatki osob.nie zaliczne....</t>
  </si>
  <si>
    <t>odpisy na zakład. fundusz św.socjal.</t>
  </si>
  <si>
    <t>świadczenia społeczne</t>
  </si>
  <si>
    <t>zadania zlecone</t>
  </si>
  <si>
    <t>zadania własne</t>
  </si>
  <si>
    <t>/od gwarantowanych zasiłków okres./</t>
  </si>
  <si>
    <t>podóże służbowe krajowe</t>
  </si>
  <si>
    <t>delegacje</t>
  </si>
  <si>
    <t>ryczałt</t>
  </si>
  <si>
    <t>delegacje samochodowe</t>
  </si>
  <si>
    <t>opłaty pocztowe</t>
  </si>
  <si>
    <t>telefony</t>
  </si>
  <si>
    <t>inne usługi</t>
  </si>
  <si>
    <t>składki na ubezpiecznia społeczne</t>
  </si>
  <si>
    <t>odpisy na zakład. fundusz świad. socj.</t>
  </si>
  <si>
    <t>Dodatki mieszkaniowe</t>
  </si>
  <si>
    <t>osoby prywatne</t>
  </si>
  <si>
    <t>Nadleśnictwo Międzyzdroje</t>
  </si>
  <si>
    <t>FWP</t>
  </si>
  <si>
    <t>Sorento</t>
  </si>
  <si>
    <t>Woliński Park Narodowy</t>
  </si>
  <si>
    <t>zasiłki rodzinne</t>
  </si>
  <si>
    <t>zasiłki pielęgnacyjne</t>
  </si>
  <si>
    <t>dożywianie</t>
  </si>
  <si>
    <t>pomoc kombatantom</t>
  </si>
  <si>
    <t>ratownicy/kąpielisko strzeżone/</t>
  </si>
  <si>
    <t>Związek Miast i Gmin Morskich</t>
  </si>
  <si>
    <t>Związek Miast Bałtyckich</t>
  </si>
  <si>
    <t>Urzędy wojewódzkie</t>
  </si>
  <si>
    <t>Dodatkowe wynagrodzenie roczne</t>
  </si>
  <si>
    <t>Podróże służbowe krajowe</t>
  </si>
  <si>
    <t>Składki na ubezpieczenie społeczne</t>
  </si>
  <si>
    <t>Składki na Fundusz Pracy</t>
  </si>
  <si>
    <t>Odpisy na zakład.fundusz św.socjal.</t>
  </si>
  <si>
    <t>Wynagrodzenia osobowe pracowników</t>
  </si>
  <si>
    <t>Różne wydatki na rzecz osób fiz.(diety)</t>
  </si>
  <si>
    <t>reprezentacyjne i inne</t>
  </si>
  <si>
    <t>odzież ochronna i robocza</t>
  </si>
  <si>
    <t>okulary korygujące wzrok-praca z monitorem</t>
  </si>
  <si>
    <t>Różne wydatki na rzecz osób fizyczn.</t>
  </si>
  <si>
    <t>ryczałty</t>
  </si>
  <si>
    <t>Podróże służbowe zagraniczne</t>
  </si>
  <si>
    <t>materiały biurowe</t>
  </si>
  <si>
    <t>materiały biurowe - eksploatacyjne</t>
  </si>
  <si>
    <t>papier biurowy</t>
  </si>
  <si>
    <t>pozostałe środki trwałe w używaniu</t>
  </si>
  <si>
    <t xml:space="preserve">wydawnictwa i druki </t>
  </si>
  <si>
    <t>środki czystości</t>
  </si>
  <si>
    <t>reprezentacyjne</t>
  </si>
  <si>
    <t>BHP</t>
  </si>
  <si>
    <t>prenumerata czasopism i prasy</t>
  </si>
  <si>
    <t>woda</t>
  </si>
  <si>
    <t>opłaty telekomunikacyjne</t>
  </si>
  <si>
    <t>naprawa i konserwacja maszyn</t>
  </si>
  <si>
    <t>usługi c.o.</t>
  </si>
  <si>
    <t>inne(transportowe,murarsko malarskie...)</t>
  </si>
  <si>
    <t>wywóz nieczystości</t>
  </si>
  <si>
    <t>prowizja bankowa</t>
  </si>
  <si>
    <t>usługi komputerowe</t>
  </si>
  <si>
    <t>szkolenia bhp</t>
  </si>
  <si>
    <t>monitoring</t>
  </si>
  <si>
    <t>konserwacja systemu alarmowego</t>
  </si>
  <si>
    <t>konserwacja systemu łączności</t>
  </si>
  <si>
    <t>badania lekarskie pracowników</t>
  </si>
  <si>
    <t>Różne opłaty i składki</t>
  </si>
  <si>
    <t>PZU</t>
  </si>
  <si>
    <t>Odpisy na zakł.fun.świadczeń socj.</t>
  </si>
  <si>
    <t>komputery i oprogramowanie</t>
  </si>
  <si>
    <t>Komisje poborowe</t>
  </si>
  <si>
    <t>opłata miejscowa</t>
  </si>
  <si>
    <t>opłata targowa</t>
  </si>
  <si>
    <t>inne podatki i opłaty</t>
  </si>
  <si>
    <t>Nagrody i wydatki osob. nie zal.do wyn...</t>
  </si>
  <si>
    <t>zastępcza służba wojskowa</t>
  </si>
  <si>
    <t>umundurowanie</t>
  </si>
  <si>
    <t>paliwo</t>
  </si>
  <si>
    <t>inne materiały</t>
  </si>
  <si>
    <t>Straż Miejska</t>
  </si>
  <si>
    <t>Odpisy na zakł.fund.św.socjal.</t>
  </si>
  <si>
    <t>Komendy powiatowe Policji</t>
  </si>
  <si>
    <t>RÓŻNE ROZLICZENIA</t>
  </si>
  <si>
    <t>Rezerwy ogólne i celowe</t>
  </si>
  <si>
    <t>rezerwy</t>
  </si>
  <si>
    <t>ogólna</t>
  </si>
  <si>
    <t>celowa /sołectwa/</t>
  </si>
  <si>
    <t>O10</t>
  </si>
  <si>
    <t>O1095</t>
  </si>
  <si>
    <t>TRANSPORT  I  ŁĄCZNOŚĆ</t>
  </si>
  <si>
    <t>ROLNICTWO I ŁOWIECTWO</t>
  </si>
  <si>
    <t>Drogi publiczne powiatowe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</si>
  <si>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</si>
  <si>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</si>
  <si>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</si>
  <si>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</si>
  <si>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</si>
  <si>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</si>
  <si>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</si>
  <si>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</si>
  <si>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</si>
  <si>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Straż Graniczna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</si>
  <si>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</si>
  <si>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</si>
  <si>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</si>
  <si>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</si>
  <si>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</si>
  <si>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Zasiłki rodzinne ,pielęgnacyjne</t>
  </si>
  <si>
    <t>i wychowawcze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</si>
  <si>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</si>
  <si>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</si>
  <si>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</si>
  <si>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</si>
  <si>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</si>
  <si>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</si>
  <si>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</si>
  <si>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</si>
  <si>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</si>
  <si>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</si>
  <si>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</si>
  <si>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</si>
  <si>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</si>
  <si>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</si>
  <si>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</si>
  <si>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</si>
  <si>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</si>
  <si>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</si>
  <si>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</si>
  <si>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</si>
  <si>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</si>
  <si>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wydatki inwestycyjne jednostek budżet.</t>
  </si>
  <si>
    <t>zakup usług pozostałych</t>
  </si>
  <si>
    <t>zakup usług remontowych</t>
  </si>
  <si>
    <t>zakup materiałów i wyposażenia</t>
  </si>
  <si>
    <t>kary i odszkodowania wypłacone na rzecz</t>
  </si>
  <si>
    <t>osób fizycznych</t>
  </si>
  <si>
    <t>Nagrody i wydatki osob.nie zal.do wynagr.</t>
  </si>
  <si>
    <t>zakup energii</t>
  </si>
  <si>
    <t>Wynagrodzenia agencyjno-prowizyjne</t>
  </si>
  <si>
    <t>dotacja przedmiotowa z budżetu dla pozost.</t>
  </si>
  <si>
    <t>jedn.sektora finansów publicznych</t>
  </si>
  <si>
    <t>nagrody i wydatki osob.nie zal.do wynagrodz.</t>
  </si>
  <si>
    <t>odsetki i dyskonto od krajowych skarbowych</t>
  </si>
  <si>
    <t>papierów wart.oraz pożyczek i kredytów</t>
  </si>
  <si>
    <t>zakup środków żywności</t>
  </si>
  <si>
    <t>zakup pomocy naukowych, dydaktycznych</t>
  </si>
  <si>
    <t>i książek</t>
  </si>
  <si>
    <t>zakup materiałów  i wyposażenia</t>
  </si>
  <si>
    <t xml:space="preserve">zakup usług pozostałych </t>
  </si>
  <si>
    <t>budżetowych</t>
  </si>
  <si>
    <t>szkoła nr 1</t>
  </si>
  <si>
    <t>szkoła nr 2</t>
  </si>
  <si>
    <t>wpłaty na Państwowy  Fundusz Rehabili-</t>
  </si>
  <si>
    <t>tacji Osób Niepełnosprawnych</t>
  </si>
  <si>
    <t>wydatki na zakupy inwestycyjne jednostek</t>
  </si>
  <si>
    <t xml:space="preserve">wpłaty na Państwowy Fundusz </t>
  </si>
  <si>
    <t>Rehabilitacji Osób Niepełnosprawnych</t>
  </si>
  <si>
    <t xml:space="preserve">dotacja przedmiotowa z budżetu dla </t>
  </si>
  <si>
    <t>pozostałych jednostek sektora fin.publiczn.</t>
  </si>
  <si>
    <t>dotacja przedmiotowa z budżetu dla jednostek</t>
  </si>
  <si>
    <t>nie zaliczanych do sektora finansów publicznych</t>
  </si>
  <si>
    <t>KULTURA FIZYCZNA I SPORT</t>
  </si>
  <si>
    <t xml:space="preserve">dotacja przedmiotowa dla pozostałych </t>
  </si>
  <si>
    <t>Towarzystwo Przyjaciół Dzieci</t>
  </si>
  <si>
    <t>składki na ubezpieczenia zdrowotne</t>
  </si>
  <si>
    <t xml:space="preserve">aktualizacja mapy </t>
  </si>
  <si>
    <t>OGÓŁEM</t>
  </si>
  <si>
    <t>KULTURA FIZYCZNA  I  SPORT</t>
  </si>
  <si>
    <t>Spółdzielnia Mieszkaniowa "Słowianin"</t>
  </si>
  <si>
    <t>/Zw.Gmin Wyspy Wolin-utrzymanie./</t>
  </si>
  <si>
    <t>oprawa introligatorska kroniki</t>
  </si>
  <si>
    <t>usługi prawne i inne</t>
  </si>
  <si>
    <t>koszty egzekucyjne</t>
  </si>
  <si>
    <t>wydatki na zakupy inwestycyjne jedn.bud.</t>
  </si>
  <si>
    <t>diety sołtysów</t>
  </si>
  <si>
    <t>kredyt w rachunku bieżącym</t>
  </si>
  <si>
    <t>dotacja podmiotowa z budżetu dla instyt.kultury</t>
  </si>
  <si>
    <t>ogłoszenia o przetargach /geodezja/</t>
  </si>
  <si>
    <t>wpłaty na PFRON</t>
  </si>
  <si>
    <t>Wpłaty na PFRON</t>
  </si>
  <si>
    <t>jednostek nie zaliczanych do sektora fin.publ.</t>
  </si>
  <si>
    <t>/modernizacja bud.WIKLINY i inne zadania/</t>
  </si>
  <si>
    <t>remonty ulic w mieście i sołectwach</t>
  </si>
  <si>
    <t>remont chodników w mieście i sołectwach</t>
  </si>
  <si>
    <t>Składki na ubezpieczenia społeczne</t>
  </si>
  <si>
    <t>nagrody i wydatki osob.nie zaliczane ....</t>
  </si>
  <si>
    <t>przed</t>
  </si>
  <si>
    <t>kol.6/5</t>
  </si>
  <si>
    <t>wykona-</t>
  </si>
  <si>
    <t>nia</t>
  </si>
  <si>
    <t>O1030</t>
  </si>
  <si>
    <t>Izby rolnicze</t>
  </si>
  <si>
    <t>wpłaty gmin na rzecz izb rolniczych  w wysokości</t>
  </si>
  <si>
    <t>2% uzyskanych wpływów z podatku rolnego</t>
  </si>
  <si>
    <t>Towarzystwa Budownictwa Społecznego</t>
  </si>
  <si>
    <t>budown.komunalne, w tym bud.mieszkań socjal.</t>
  </si>
  <si>
    <t>Cmentarze</t>
  </si>
  <si>
    <t>promocja</t>
  </si>
  <si>
    <t>ciepła woda użytkowa</t>
  </si>
  <si>
    <t>umowy-zlecenia</t>
  </si>
  <si>
    <t>umowy-zlecenia "Kronika Międzyzdroje"</t>
  </si>
  <si>
    <t>inne opłaty</t>
  </si>
  <si>
    <t>zakup usług pozostałych (umowy zlecenia)</t>
  </si>
  <si>
    <t>Wybory do rad gmin... oraz referenda...</t>
  </si>
  <si>
    <t>prowizja bankowa-kredyt bieżący</t>
  </si>
  <si>
    <t>kredyt długoterminowy- 2 mln zł</t>
  </si>
  <si>
    <t>pożyczka z WFOŚ na termomodernizację</t>
  </si>
  <si>
    <t>kredyt termomodernizacyjny- 229.276 zł</t>
  </si>
  <si>
    <t xml:space="preserve">Szkoły podstawowe          </t>
  </si>
  <si>
    <t>Przedszkola przy szkołach podstawowych</t>
  </si>
  <si>
    <t xml:space="preserve">Gimnazja                 </t>
  </si>
  <si>
    <t>rozmowy telefoniczne</t>
  </si>
  <si>
    <t>wydatki na zakupy inwestycyjne jedn.budżet.</t>
  </si>
  <si>
    <t>Wojskowa Agencja Mieszkaniowa</t>
  </si>
  <si>
    <t>Wspólnota mieszkaniowa  OT WAM</t>
  </si>
  <si>
    <t>zakup materiałów i wyposażenia(kombatanci)</t>
  </si>
  <si>
    <t xml:space="preserve">Przedszkola  </t>
  </si>
  <si>
    <t xml:space="preserve">Stołówki szkolne                </t>
  </si>
  <si>
    <t>Zakłady gospodarki komunalnej</t>
  </si>
  <si>
    <t>opieka nad bezdomnymi psami</t>
  </si>
  <si>
    <t xml:space="preserve">Stowarzysz.Gmin Polskich Euroregionu Pomerania </t>
  </si>
  <si>
    <t xml:space="preserve">zmiany </t>
  </si>
  <si>
    <t>plus/minus</t>
  </si>
  <si>
    <t xml:space="preserve"> eksperci)</t>
  </si>
  <si>
    <t>zakup usług pozostałych(umowy o dzieło -</t>
  </si>
  <si>
    <t>Wspólnota mieszkaniowa ul.Piastowska 4</t>
  </si>
  <si>
    <t>odpisy na zakład.fund.świadcz.socjal.(emeryci)</t>
  </si>
  <si>
    <t>wynagrodz.osob.prac.(nagrody dla dyrektorów)</t>
  </si>
  <si>
    <t>wykonanie audytu energetycznego</t>
  </si>
  <si>
    <t>wydatki na zakupy inwestycyjne jed.bud.</t>
  </si>
  <si>
    <t xml:space="preserve">place zabaw </t>
  </si>
  <si>
    <t>toalety na odcinku od Gromady do Lubiewa</t>
  </si>
  <si>
    <t>kredyt - 1.500.000 zł</t>
  </si>
  <si>
    <t>kredyt - 1.550.000 zł</t>
  </si>
  <si>
    <t>wynagrodzenia osobowe</t>
  </si>
  <si>
    <t>promocje</t>
  </si>
  <si>
    <t xml:space="preserve">Składki na ubezpieczenie zdrowotne </t>
  </si>
  <si>
    <t>opłacane za osoby pobierające niektóre</t>
  </si>
  <si>
    <t>świadczenia z pomocy społecznej</t>
  </si>
  <si>
    <t xml:space="preserve">na ubezpieczenia społeczne </t>
  </si>
  <si>
    <t>zakup usług remontowych (remonty mieszkań</t>
  </si>
  <si>
    <t>komunalnych)</t>
  </si>
  <si>
    <t>wodociągowej  Wicko-Zalesie</t>
  </si>
  <si>
    <t>Dokształcanie i doskonalenie nauczycieli</t>
  </si>
  <si>
    <t>przedszkole</t>
  </si>
  <si>
    <t>(modernizacja stadionu miejskiego)</t>
  </si>
  <si>
    <t>jednostek sektora finansów publicznych</t>
  </si>
  <si>
    <t>dotacja przedmiotowa z budżetu dla pozostałych</t>
  </si>
  <si>
    <t>po zmianach</t>
  </si>
  <si>
    <t xml:space="preserve">opracowanie dokumentacji na budowę sieci </t>
  </si>
  <si>
    <t>podatek od towarów i usług  (VAT)</t>
  </si>
  <si>
    <t>dot.celowa z budż.na finans.lub dofinans.zadań</t>
  </si>
  <si>
    <t>zlec.do real.pozost.jedn.nie zal.do sekt.fin.pub.</t>
  </si>
  <si>
    <t>(wyk.ogrodz.i alejek-cmentarz w Międzyzdrojach)</t>
  </si>
  <si>
    <t>programy komputerowe</t>
  </si>
  <si>
    <t>ogłoszenia o przetargach</t>
  </si>
  <si>
    <t>wydatki sołectw</t>
  </si>
  <si>
    <t>weksel in blanco</t>
  </si>
  <si>
    <t>modernizacja budynku gimnazjum,dach i inne</t>
  </si>
  <si>
    <t>wspólnota mieszkaniowa MTBS</t>
  </si>
  <si>
    <t>Inni</t>
  </si>
  <si>
    <t>zmianami</t>
  </si>
  <si>
    <t>Pozostałe odsetki</t>
  </si>
  <si>
    <t xml:space="preserve">MTBS </t>
  </si>
  <si>
    <t xml:space="preserve">wyprawka szkolna </t>
  </si>
  <si>
    <t>iluminacja świąteczna i inne prace</t>
  </si>
  <si>
    <t>majątkowe(inwestycyjne)</t>
  </si>
  <si>
    <t>Załącznik nr 2 do Zarządzenia</t>
  </si>
  <si>
    <t>Plan na rok 2003</t>
  </si>
  <si>
    <t>sieć wodociągowa w sołectwach-Turkusowa</t>
  </si>
  <si>
    <t>opracow.dokument.na wyk.ścieżki rowerowej</t>
  </si>
  <si>
    <t>z Międzyzdrojów do Wapnicy</t>
  </si>
  <si>
    <t>budowa witacza</t>
  </si>
  <si>
    <r>
      <t>przyg.spec.prze</t>
    </r>
    <r>
      <rPr>
        <sz val="8"/>
        <rFont val="Arial CE"/>
        <family val="2"/>
      </rPr>
      <t>targ.na real.inw.zabudowy ul.Norwida</t>
    </r>
  </si>
  <si>
    <t>budowa sieci energetycznej n.n.-Ustronie Leśne</t>
  </si>
  <si>
    <t>Referenda ogólnokrajowe i konstytucyjne</t>
  </si>
  <si>
    <t>Różne rozliczenia finansowe</t>
  </si>
  <si>
    <t>Wpłaty gmin do budżetu państwa</t>
  </si>
  <si>
    <t>zakup pomocy naukowych,dydakt.i książek</t>
  </si>
  <si>
    <t>Klub Abstynenta Rozwaga</t>
  </si>
  <si>
    <t>Fundusz Ochrony Środowiska i Gosp.Wodnej</t>
  </si>
  <si>
    <t>ekpl.,konserw.i naprawa przepompowni meliorac.</t>
  </si>
  <si>
    <t>oraz sieci deszczowej na terenie miasta i gm.</t>
  </si>
  <si>
    <t>opracow.dokument.wraz z realizacją na wykon.</t>
  </si>
  <si>
    <t>wymiany sieci wodn.kan.w ulicach:Krótkiej,</t>
  </si>
  <si>
    <t>Krasickiego,1000-Lecia,Traugutta i Pomorskiej</t>
  </si>
  <si>
    <t>budowa sieci kanalizacyjnej w ul.Wesołej</t>
  </si>
  <si>
    <t xml:space="preserve">dotacje celowe przekazane dla powiatu na </t>
  </si>
  <si>
    <t>inwestycje i zakupy inw.realizowane na podst.</t>
  </si>
  <si>
    <t>porozumień między jedn.samorządu teryt.</t>
  </si>
  <si>
    <t>wykonanie nawierzchni na molo</t>
  </si>
  <si>
    <t>prace zw.z przyg.zadania -basenu</t>
  </si>
  <si>
    <t>ogłoszenia o przetargach /mieszkaniówka/</t>
  </si>
  <si>
    <t>połączenie nieruchomości</t>
  </si>
  <si>
    <t>inwentaryzacja uzbrojenia terenu</t>
  </si>
  <si>
    <t>wznowienie granic</t>
  </si>
  <si>
    <t>Biuletyn Informacji Publicznej</t>
  </si>
  <si>
    <t>sygnalizacja włamania i napadu</t>
  </si>
  <si>
    <t>wynagr.osobowe pracowników</t>
  </si>
  <si>
    <t>ubezpieczenie kotłowni</t>
  </si>
  <si>
    <t>stypendia oraz inne formy pomocy dla uczniów</t>
  </si>
  <si>
    <t>dotacja przedmiotowa z budżetu dla</t>
  </si>
  <si>
    <t>dotacje celowe z budżetu na finansowanie</t>
  </si>
  <si>
    <t>lub dofinans.kosztów realizacji inwestycji</t>
  </si>
  <si>
    <t>i zakupów inwes.zakładów budżetowych</t>
  </si>
  <si>
    <t>kary i odszkodowania wypł.na rzecz osób fiz.</t>
  </si>
  <si>
    <t>zakup usłu pozostałych</t>
  </si>
  <si>
    <t>Prywatny Zarząd Mieszkaniami Wrocław</t>
  </si>
  <si>
    <t>Wspólnota mieszkaniowa ul.Dąbrowskiej 5</t>
  </si>
  <si>
    <t>Wspólnota mieszkaniowa ul.Zwycięstwa 27a</t>
  </si>
  <si>
    <t>Wspólnota mieszkaniowa ul.Światowida 10</t>
  </si>
  <si>
    <t>Zestawienie wydatków za  2003r. (plan,wykonanie i wskaźniki)</t>
  </si>
  <si>
    <t>sieć wodociąg.Niepodległości 40</t>
  </si>
  <si>
    <t>zbiornik bezodpływowy-Nowomyśliwska 104A</t>
  </si>
  <si>
    <t>podłącz.bud.Główna 14 w Lubinie do kanalizacji</t>
  </si>
  <si>
    <t>instalacja gazowa-Ludowa 4 -udział Gminy</t>
  </si>
  <si>
    <t>zakup usług remontowych (schody-kaplica)</t>
  </si>
  <si>
    <t>nagrody i wydatki nie zalicz. do wynagrodzeń</t>
  </si>
  <si>
    <t>zakup materiałów-sygnalizacja włamania</t>
  </si>
  <si>
    <t>informacje-pozyskiwanie środków pomocowych</t>
  </si>
  <si>
    <t>usługi serwisowe-programy komputerowe</t>
  </si>
  <si>
    <t>Koszty postępowania sądowego i prokuratorsk.</t>
  </si>
  <si>
    <t>podatek od towarów i usług (VAT)</t>
  </si>
  <si>
    <t>remont dachu -szkoła nr 1</t>
  </si>
  <si>
    <t>remont sal lekcyjnych i biblioteki-gimnazjum</t>
  </si>
  <si>
    <t>kary i odszkodowania wypł.na rzecz os.fiz.</t>
  </si>
  <si>
    <t>Wspólnota mieszkaniowa ul.Turkusowa 1</t>
  </si>
  <si>
    <t>Wspólnota mieszkaniowa ul.Zwycięstwa 35</t>
  </si>
  <si>
    <t>Wspólnota mieszkaniowa ul.Zwycięstwa 50</t>
  </si>
  <si>
    <t>Wspólnota mieszkaniowa ul.Zwycięstwa 38</t>
  </si>
  <si>
    <t>budowa oświetlenia w ul.Piaskowej</t>
  </si>
  <si>
    <t>dokumentacja oświetl.ul.-Zwycięstwa,Niepodl.</t>
  </si>
  <si>
    <t>ZOŚ-zakup koszy</t>
  </si>
  <si>
    <t>ZOŚ-samochód MERCEDES leasing</t>
  </si>
  <si>
    <t>zakładu budżetowego</t>
  </si>
  <si>
    <t>ZWiK-stacja uzdatniania wody</t>
  </si>
  <si>
    <t>ZOŚ-aparatura nagłaśniająca na cmentarzu</t>
  </si>
  <si>
    <t>dotacje celowe z budżetu na finansowanie lub</t>
  </si>
  <si>
    <t>dofinansow.kosztów realiz.inwest.....</t>
  </si>
  <si>
    <t>(dotacja dla Związku Gmin Wyspy Wolin)</t>
  </si>
  <si>
    <t>(imprezy rekreacyjno-sportowe)</t>
  </si>
  <si>
    <t>Nr 31/Fin/04 Burmistrza Międzyzdrojów</t>
  </si>
  <si>
    <t>z dnia  5 marca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</si>
</sst>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7" fontId="0" fillId="0" borderId="2" xfId="0" applyNumberForma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1" fontId="5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9" fontId="0" fillId="0" borderId="1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10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0" fontId="0" fillId="0" borderId="2" xfId="0" applyFont="1" applyFill="1" applyBorder="1" applyAlignment="1">
      <alignment horizontal="left"/>
    </xf>
    <xf numFmtId="3" fontId="0" fillId="0" borderId="8" xfId="0" applyNumberFormat="1" applyFont="1" applyBorder="1" applyAlignment="1">
      <alignment/>
    </xf>
    <xf numFmtId="1" fontId="10" fillId="0" borderId="4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10" fontId="0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9" fontId="3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0" fontId="1" fillId="0" borderId="4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8"/>
  <sheetViews>
    <sheetView showGridLines="0" tabSelected="1" workbookViewId="0" topLeftCell="A1">
      <pane xSplit="6705" ySplit="1560" topLeftCell="G206" activePane="bottomRight" state="split"/>
      <selection pane="topLeft" activeCell="B58" sqref="B58"/>
      <selection pane="topRight" activeCell="E58" sqref="E58"/>
      <selection pane="bottomLeft" activeCell="B63" sqref="B63"/>
      <selection pane="bottomRight" activeCell="E206" sqref="E206"/>
      <selection pane="topLeft" activeCell="C6" sqref="C6"/>
    </sheetView>
  </sheetViews>
  <sheetFormatPr defaultColWidth="9.00390625" defaultRowHeight="12.75"/>
  <cols>
    <col min="1" max="1" width="4.00390625" style="0" customWidth="1"/>
    <col min="2" max="2" width="9.25390625" style="0" customWidth="1"/>
    <col min="3" max="3" width="38.125" style="0" customWidth="1"/>
    <col min="4" max="4" width="11.75390625" style="40" customWidth="1"/>
    <col min="5" max="5" width="12.00390625" style="40" customWidth="1"/>
    <col min="6" max="6" width="10.375" style="40" hidden="1" customWidth="1"/>
    <col min="7" max="7" width="10.25390625" style="40" customWidth="1"/>
    <col min="8" max="8" width="8.125" style="70" customWidth="1"/>
    <col min="9" max="9" width="6.875" style="118" customWidth="1"/>
  </cols>
  <sheetData>
    <row r="1" spans="4:7" ht="12.75">
      <c r="D1"/>
      <c r="E1" t="s">
        <v>339</v>
      </c>
      <c r="F1"/>
      <c r="G1"/>
    </row>
    <row r="2" ht="12.75">
      <c r="E2" s="40" t="s">
        <v>413</v>
      </c>
    </row>
    <row r="3" ht="12.75">
      <c r="E3" s="40" t="s">
        <v>414</v>
      </c>
    </row>
    <row r="5" spans="1:7" ht="15">
      <c r="A5" s="2"/>
      <c r="B5" s="2" t="s">
        <v>383</v>
      </c>
      <c r="C5" s="2"/>
      <c r="D5" s="37"/>
      <c r="E5" s="37"/>
      <c r="F5" s="37"/>
      <c r="G5" s="37"/>
    </row>
    <row r="6" spans="1:7" ht="15">
      <c r="A6" s="2"/>
      <c r="B6" s="2"/>
      <c r="C6" s="2"/>
      <c r="D6" s="37"/>
      <c r="E6" s="37"/>
      <c r="F6" s="37"/>
      <c r="G6" s="37"/>
    </row>
    <row r="7" spans="1:8" ht="15">
      <c r="A7" s="3"/>
      <c r="B7" s="42" t="s">
        <v>0</v>
      </c>
      <c r="C7" s="5"/>
      <c r="D7" s="38"/>
      <c r="E7" s="38"/>
      <c r="F7" s="38"/>
      <c r="G7" s="38"/>
      <c r="H7" s="142"/>
    </row>
    <row r="8" spans="1:9" ht="12.75">
      <c r="A8" s="4"/>
      <c r="B8" s="4"/>
      <c r="C8" s="4"/>
      <c r="D8" s="39"/>
      <c r="E8" s="39"/>
      <c r="F8" s="39"/>
      <c r="G8" s="39"/>
      <c r="H8" s="143" t="s">
        <v>1</v>
      </c>
      <c r="I8" s="119"/>
    </row>
    <row r="9" spans="1:9" ht="14.25" customHeight="1">
      <c r="A9" s="6"/>
      <c r="B9" s="6"/>
      <c r="C9" s="34"/>
      <c r="D9" s="137" t="s">
        <v>340</v>
      </c>
      <c r="E9" s="138"/>
      <c r="F9" s="132" t="s">
        <v>293</v>
      </c>
      <c r="G9" s="123"/>
      <c r="H9" s="130" t="s">
        <v>2</v>
      </c>
      <c r="I9" s="126" t="s">
        <v>3</v>
      </c>
    </row>
    <row r="10" spans="1:9" ht="12.75">
      <c r="A10" s="6" t="s">
        <v>4</v>
      </c>
      <c r="B10" s="44" t="s">
        <v>5</v>
      </c>
      <c r="C10" s="34" t="s">
        <v>6</v>
      </c>
      <c r="D10" s="43" t="s">
        <v>258</v>
      </c>
      <c r="E10" s="133" t="s">
        <v>320</v>
      </c>
      <c r="F10" s="124" t="s">
        <v>294</v>
      </c>
      <c r="G10" s="64" t="s">
        <v>7</v>
      </c>
      <c r="H10" s="130" t="s">
        <v>8</v>
      </c>
      <c r="I10" s="125" t="s">
        <v>260</v>
      </c>
    </row>
    <row r="11" spans="1:9" ht="12.75">
      <c r="A11" s="7"/>
      <c r="B11" s="7"/>
      <c r="C11" s="35"/>
      <c r="D11" s="112" t="s">
        <v>333</v>
      </c>
      <c r="E11" s="112"/>
      <c r="F11" s="112"/>
      <c r="G11" s="112"/>
      <c r="H11" s="131" t="s">
        <v>259</v>
      </c>
      <c r="I11" s="127" t="s">
        <v>261</v>
      </c>
    </row>
    <row r="12" spans="1:9" ht="12.75">
      <c r="A12" s="60">
        <v>1</v>
      </c>
      <c r="B12" s="61">
        <v>2</v>
      </c>
      <c r="C12" s="61">
        <v>3</v>
      </c>
      <c r="D12" s="61">
        <v>4</v>
      </c>
      <c r="E12" s="61">
        <v>5</v>
      </c>
      <c r="F12" s="61">
        <v>5</v>
      </c>
      <c r="G12" s="61">
        <v>6</v>
      </c>
      <c r="H12" s="144">
        <v>7</v>
      </c>
      <c r="I12" s="141">
        <v>8</v>
      </c>
    </row>
    <row r="13" spans="1:9" ht="12.75">
      <c r="A13" s="6">
        <v>1</v>
      </c>
      <c r="B13" s="12" t="s">
        <v>159</v>
      </c>
      <c r="C13" s="8" t="s">
        <v>162</v>
      </c>
      <c r="D13" s="46">
        <f>D63</f>
        <v>250240</v>
      </c>
      <c r="E13" s="46">
        <f>E63</f>
        <v>293640</v>
      </c>
      <c r="F13" s="46"/>
      <c r="G13" s="46">
        <f>G63</f>
        <v>127631</v>
      </c>
      <c r="H13" s="152">
        <f>G13/E13</f>
        <v>0.43465127366843753</v>
      </c>
      <c r="I13" s="153">
        <f>G13/G$857</f>
        <v>0.009258651381318593</v>
      </c>
    </row>
    <row r="14" spans="1:9" ht="12.75">
      <c r="A14" s="6"/>
      <c r="B14" s="106"/>
      <c r="C14" s="6"/>
      <c r="D14" s="113"/>
      <c r="E14" s="113"/>
      <c r="F14" s="113"/>
      <c r="G14" s="113"/>
      <c r="H14" s="152"/>
      <c r="I14" s="153"/>
    </row>
    <row r="15" spans="1:9" ht="12.75">
      <c r="A15" s="6">
        <v>2</v>
      </c>
      <c r="B15" s="71">
        <v>600</v>
      </c>
      <c r="C15" s="8" t="s">
        <v>161</v>
      </c>
      <c r="D15" s="46">
        <f>D73</f>
        <v>356000</v>
      </c>
      <c r="E15" s="140">
        <f>E73</f>
        <v>500105</v>
      </c>
      <c r="F15" s="46"/>
      <c r="G15" s="46">
        <f>G73</f>
        <v>416190</v>
      </c>
      <c r="H15" s="152">
        <f>G15/E15</f>
        <v>0.8322052369002509</v>
      </c>
      <c r="I15" s="153">
        <f>G15/G$857</f>
        <v>0.03019139643496474</v>
      </c>
    </row>
    <row r="16" spans="1:9" ht="15">
      <c r="A16" s="6"/>
      <c r="B16" s="107"/>
      <c r="C16" s="8"/>
      <c r="D16" s="113"/>
      <c r="E16" s="113"/>
      <c r="F16" s="113"/>
      <c r="G16" s="113"/>
      <c r="H16" s="152"/>
      <c r="I16" s="153"/>
    </row>
    <row r="17" spans="1:9" ht="12.75">
      <c r="A17" s="6">
        <v>3</v>
      </c>
      <c r="B17" s="71">
        <v>630</v>
      </c>
      <c r="C17" s="90" t="s">
        <v>196</v>
      </c>
      <c r="D17" s="46">
        <f>D94</f>
        <v>65000</v>
      </c>
      <c r="E17" s="46">
        <f>E94</f>
        <v>60178</v>
      </c>
      <c r="F17" s="46"/>
      <c r="G17" s="46">
        <f>G94</f>
        <v>60178</v>
      </c>
      <c r="H17" s="152">
        <f>G17/E17</f>
        <v>1</v>
      </c>
      <c r="I17" s="153">
        <f>G17/G$857</f>
        <v>0.004365452929343108</v>
      </c>
    </row>
    <row r="18" spans="1:9" ht="12.75">
      <c r="A18" s="6"/>
      <c r="B18" s="71"/>
      <c r="C18" s="90"/>
      <c r="D18" s="113"/>
      <c r="E18" s="113"/>
      <c r="F18" s="113"/>
      <c r="G18" s="113"/>
      <c r="H18" s="152"/>
      <c r="I18" s="153"/>
    </row>
    <row r="19" spans="1:9" ht="12.75">
      <c r="A19" s="6">
        <v>4</v>
      </c>
      <c r="B19" s="71">
        <v>700</v>
      </c>
      <c r="C19" s="8" t="s">
        <v>164</v>
      </c>
      <c r="D19" s="46">
        <f>D103</f>
        <v>498300</v>
      </c>
      <c r="E19" s="46">
        <f>E103</f>
        <v>241396</v>
      </c>
      <c r="F19" s="46"/>
      <c r="G19" s="46">
        <f>G103</f>
        <v>168185</v>
      </c>
      <c r="H19" s="152">
        <f>G19/E19</f>
        <v>0.696718255480621</v>
      </c>
      <c r="I19" s="153">
        <f>G19/G$857</f>
        <v>0.01220053343284208</v>
      </c>
    </row>
    <row r="20" spans="1:9" ht="12.75">
      <c r="A20" s="6"/>
      <c r="B20" s="106"/>
      <c r="C20" s="6"/>
      <c r="D20" s="113"/>
      <c r="E20" s="113"/>
      <c r="F20" s="113"/>
      <c r="G20" s="113"/>
      <c r="H20" s="152"/>
      <c r="I20" s="153"/>
    </row>
    <row r="21" spans="1:9" ht="12.75">
      <c r="A21" s="6">
        <v>5</v>
      </c>
      <c r="B21" s="71">
        <v>710</v>
      </c>
      <c r="C21" s="68" t="s">
        <v>166</v>
      </c>
      <c r="D21" s="46">
        <f>D137</f>
        <v>402500</v>
      </c>
      <c r="E21" s="46">
        <f>E137</f>
        <v>201021</v>
      </c>
      <c r="F21" s="46"/>
      <c r="G21" s="46">
        <f>G137</f>
        <v>117928</v>
      </c>
      <c r="H21" s="152">
        <f>G21/E21</f>
        <v>0.5866451763746077</v>
      </c>
      <c r="I21" s="153">
        <f>G21/G$857</f>
        <v>0.008554773057455781</v>
      </c>
    </row>
    <row r="22" spans="1:9" ht="12.75">
      <c r="A22" s="6"/>
      <c r="B22" s="106"/>
      <c r="C22" s="8"/>
      <c r="D22" s="113"/>
      <c r="E22" s="113"/>
      <c r="F22" s="113"/>
      <c r="G22" s="113"/>
      <c r="H22" s="152"/>
      <c r="I22" s="153"/>
    </row>
    <row r="23" spans="1:9" ht="12.75">
      <c r="A23" s="6">
        <v>6</v>
      </c>
      <c r="B23" s="71">
        <v>750</v>
      </c>
      <c r="C23" s="68" t="s">
        <v>168</v>
      </c>
      <c r="D23" s="46">
        <f>D162</f>
        <v>2709590</v>
      </c>
      <c r="E23" s="46">
        <f>E162</f>
        <v>2902866</v>
      </c>
      <c r="F23" s="46"/>
      <c r="G23" s="46">
        <f>G162</f>
        <v>2714341</v>
      </c>
      <c r="H23" s="152">
        <f>G23/E23</f>
        <v>0.9350555623304693</v>
      </c>
      <c r="I23" s="153">
        <f>G23/G$857</f>
        <v>0.19690464737422483</v>
      </c>
    </row>
    <row r="24" spans="1:9" ht="12.75">
      <c r="A24" s="6"/>
      <c r="B24" s="106"/>
      <c r="C24" s="8"/>
      <c r="D24" s="113"/>
      <c r="E24" s="113"/>
      <c r="F24" s="113"/>
      <c r="G24" s="113"/>
      <c r="H24" s="152"/>
      <c r="I24" s="153"/>
    </row>
    <row r="25" spans="1:9" ht="12.75">
      <c r="A25" s="6">
        <v>7</v>
      </c>
      <c r="B25" s="108">
        <v>751</v>
      </c>
      <c r="C25" s="92" t="s">
        <v>197</v>
      </c>
      <c r="D25" s="113"/>
      <c r="E25" s="113"/>
      <c r="F25" s="113"/>
      <c r="G25" s="113"/>
      <c r="H25" s="152"/>
      <c r="I25" s="153"/>
    </row>
    <row r="26" spans="1:9" ht="12.75">
      <c r="A26" s="6"/>
      <c r="B26" s="108"/>
      <c r="C26" s="92" t="s">
        <v>198</v>
      </c>
      <c r="D26" s="113"/>
      <c r="E26" s="113"/>
      <c r="F26" s="113"/>
      <c r="G26" s="113"/>
      <c r="H26" s="152"/>
      <c r="I26" s="153"/>
    </row>
    <row r="27" spans="1:9" ht="12.75">
      <c r="A27" s="6"/>
      <c r="B27" s="108"/>
      <c r="C27" s="92" t="s">
        <v>199</v>
      </c>
      <c r="D27" s="46">
        <f>D288</f>
        <v>1040</v>
      </c>
      <c r="E27" s="46">
        <f>E288</f>
        <v>18020</v>
      </c>
      <c r="F27" s="46"/>
      <c r="G27" s="46">
        <f>G288</f>
        <v>18020</v>
      </c>
      <c r="H27" s="152">
        <f>G27/E27</f>
        <v>1</v>
      </c>
      <c r="I27" s="153">
        <f>G27/G$857</f>
        <v>0.0013072129646509157</v>
      </c>
    </row>
    <row r="28" spans="1:9" ht="12.75">
      <c r="A28" s="6"/>
      <c r="B28" s="106"/>
      <c r="C28" s="8"/>
      <c r="D28" s="113"/>
      <c r="E28" s="113"/>
      <c r="F28" s="113"/>
      <c r="G28" s="113"/>
      <c r="H28" s="152"/>
      <c r="I28" s="153"/>
    </row>
    <row r="29" spans="1:9" ht="12.75">
      <c r="A29" s="6">
        <v>8</v>
      </c>
      <c r="B29" s="108">
        <v>754</v>
      </c>
      <c r="C29" s="87" t="s">
        <v>171</v>
      </c>
      <c r="D29" s="113"/>
      <c r="E29" s="113"/>
      <c r="F29" s="113"/>
      <c r="G29" s="113"/>
      <c r="H29" s="152"/>
      <c r="I29" s="153"/>
    </row>
    <row r="30" spans="1:9" ht="12.75">
      <c r="A30" s="6"/>
      <c r="B30" s="108"/>
      <c r="C30" s="87" t="s">
        <v>172</v>
      </c>
      <c r="D30" s="46">
        <f>D309</f>
        <v>349930</v>
      </c>
      <c r="E30" s="46">
        <f>E309</f>
        <v>402040</v>
      </c>
      <c r="F30" s="46"/>
      <c r="G30" s="46">
        <f>G309</f>
        <v>319570</v>
      </c>
      <c r="H30" s="152">
        <f>G30/E30</f>
        <v>0.7948711570987962</v>
      </c>
      <c r="I30" s="153">
        <f>G30/G$857</f>
        <v>0.023182355555687744</v>
      </c>
    </row>
    <row r="31" spans="1:9" ht="12.75">
      <c r="A31" s="6"/>
      <c r="B31" s="106"/>
      <c r="C31" s="6"/>
      <c r="D31" s="113"/>
      <c r="E31" s="113"/>
      <c r="F31" s="113"/>
      <c r="G31" s="113"/>
      <c r="H31" s="152"/>
      <c r="I31" s="153"/>
    </row>
    <row r="32" spans="1:9" ht="12.75">
      <c r="A32" s="6">
        <v>9</v>
      </c>
      <c r="B32" s="108">
        <v>757</v>
      </c>
      <c r="C32" s="87" t="s">
        <v>175</v>
      </c>
      <c r="D32" s="46">
        <f>D354</f>
        <v>323900</v>
      </c>
      <c r="E32" s="46">
        <f>E354</f>
        <v>201741</v>
      </c>
      <c r="F32" s="46"/>
      <c r="G32" s="46">
        <f>G354</f>
        <v>144146</v>
      </c>
      <c r="H32" s="152">
        <f>G32/E32</f>
        <v>0.7145101888064399</v>
      </c>
      <c r="I32" s="153">
        <f>G32/G$857</f>
        <v>0.010456688124448995</v>
      </c>
    </row>
    <row r="33" spans="1:9" ht="12.75">
      <c r="A33" s="6"/>
      <c r="B33" s="106"/>
      <c r="C33" s="6"/>
      <c r="D33" s="113"/>
      <c r="E33" s="113"/>
      <c r="F33" s="113"/>
      <c r="G33" s="113"/>
      <c r="H33" s="152"/>
      <c r="I33" s="153"/>
    </row>
    <row r="34" spans="1:9" ht="12.75">
      <c r="A34" s="6">
        <v>10</v>
      </c>
      <c r="B34" s="108">
        <v>758</v>
      </c>
      <c r="C34" s="87" t="s">
        <v>154</v>
      </c>
      <c r="D34" s="46">
        <f>D372</f>
        <v>151484</v>
      </c>
      <c r="E34" s="46">
        <f>E372</f>
        <v>43297</v>
      </c>
      <c r="F34" s="46"/>
      <c r="G34" s="46">
        <f>G372</f>
        <v>31489</v>
      </c>
      <c r="H34" s="152">
        <f>G34/E34</f>
        <v>0.7272790262604799</v>
      </c>
      <c r="I34" s="153">
        <f>G34/G$857</f>
        <v>0.0022842857405045887</v>
      </c>
    </row>
    <row r="35" spans="1:9" ht="12.75">
      <c r="A35" s="6"/>
      <c r="B35" s="106"/>
      <c r="C35" s="6"/>
      <c r="D35" s="113"/>
      <c r="E35" s="113"/>
      <c r="F35" s="113"/>
      <c r="G35" s="113"/>
      <c r="H35" s="152"/>
      <c r="I35" s="153"/>
    </row>
    <row r="36" spans="1:9" ht="15">
      <c r="A36" s="6">
        <v>11</v>
      </c>
      <c r="B36" s="107">
        <v>801</v>
      </c>
      <c r="C36" s="18" t="s">
        <v>9</v>
      </c>
      <c r="D36" s="46">
        <f>D380</f>
        <v>4785646</v>
      </c>
      <c r="E36" s="46">
        <f>E380</f>
        <v>4768959</v>
      </c>
      <c r="F36" s="46"/>
      <c r="G36" s="46">
        <f>G380</f>
        <v>4565489</v>
      </c>
      <c r="H36" s="152">
        <f>G36/E36</f>
        <v>0.9573345042387658</v>
      </c>
      <c r="I36" s="153">
        <f>G36/G$857</f>
        <v>0.33119125475977496</v>
      </c>
    </row>
    <row r="37" spans="1:9" ht="12.75">
      <c r="A37" s="6"/>
      <c r="B37" s="106"/>
      <c r="C37" s="6"/>
      <c r="D37" s="113"/>
      <c r="E37" s="113"/>
      <c r="F37" s="113"/>
      <c r="G37" s="113"/>
      <c r="H37" s="152"/>
      <c r="I37" s="153"/>
    </row>
    <row r="38" spans="1:9" ht="12.75">
      <c r="A38" s="6">
        <v>12</v>
      </c>
      <c r="B38" s="71">
        <v>851</v>
      </c>
      <c r="C38" s="68" t="s">
        <v>10</v>
      </c>
      <c r="D38" s="46">
        <f>D518</f>
        <v>230000</v>
      </c>
      <c r="E38" s="46">
        <f>E518</f>
        <v>369156</v>
      </c>
      <c r="F38" s="46"/>
      <c r="G38" s="46">
        <f>G518</f>
        <v>324729</v>
      </c>
      <c r="H38" s="152">
        <f>G38/E38</f>
        <v>0.879652504632188</v>
      </c>
      <c r="I38" s="153">
        <f>G38/G$857</f>
        <v>0.023556601487132477</v>
      </c>
    </row>
    <row r="39" spans="1:9" ht="12.75">
      <c r="A39" s="6"/>
      <c r="B39" s="106"/>
      <c r="C39" s="8"/>
      <c r="D39" s="113"/>
      <c r="E39" s="113"/>
      <c r="F39" s="113"/>
      <c r="G39" s="113"/>
      <c r="H39" s="152"/>
      <c r="I39" s="153"/>
    </row>
    <row r="40" spans="1:9" ht="12.75">
      <c r="A40" s="6">
        <v>13</v>
      </c>
      <c r="B40" s="71">
        <v>853</v>
      </c>
      <c r="C40" s="68" t="s">
        <v>11</v>
      </c>
      <c r="D40" s="46">
        <f>D545</f>
        <v>1310245</v>
      </c>
      <c r="E40" s="46">
        <f>E545</f>
        <v>1592251</v>
      </c>
      <c r="F40" s="46"/>
      <c r="G40" s="46">
        <f>G545</f>
        <v>1410737</v>
      </c>
      <c r="H40" s="152">
        <f>G40/E40</f>
        <v>0.886001641700963</v>
      </c>
      <c r="I40" s="153">
        <f>G40/G$857</f>
        <v>0.102338162936334</v>
      </c>
    </row>
    <row r="41" spans="1:9" ht="12.75">
      <c r="A41" s="6"/>
      <c r="B41" s="106"/>
      <c r="C41" s="8"/>
      <c r="D41" s="113"/>
      <c r="E41" s="113"/>
      <c r="F41" s="113"/>
      <c r="G41" s="113"/>
      <c r="H41" s="152"/>
      <c r="I41" s="153"/>
    </row>
    <row r="42" spans="1:9" ht="12.75">
      <c r="A42" s="6">
        <v>14</v>
      </c>
      <c r="B42" s="71">
        <v>854</v>
      </c>
      <c r="C42" s="68" t="s">
        <v>184</v>
      </c>
      <c r="D42" s="46">
        <f>D625</f>
        <v>1028750</v>
      </c>
      <c r="E42" s="46">
        <f>E625</f>
        <v>1060783</v>
      </c>
      <c r="F42" s="46"/>
      <c r="G42" s="46">
        <f>G625</f>
        <v>1019870</v>
      </c>
      <c r="H42" s="152">
        <f>G42/E42</f>
        <v>0.96143132007206</v>
      </c>
      <c r="I42" s="153">
        <f>G42/G$857</f>
        <v>0.07398375617416922</v>
      </c>
    </row>
    <row r="43" spans="1:9" ht="12.75">
      <c r="A43" s="6"/>
      <c r="B43" s="106"/>
      <c r="C43" s="8"/>
      <c r="D43" s="113"/>
      <c r="E43" s="113"/>
      <c r="F43" s="113"/>
      <c r="G43" s="113"/>
      <c r="H43" s="152"/>
      <c r="I43" s="153"/>
    </row>
    <row r="44" spans="1:9" ht="12.75">
      <c r="A44" s="6">
        <v>15</v>
      </c>
      <c r="B44" s="71">
        <v>900</v>
      </c>
      <c r="C44" s="68" t="s">
        <v>188</v>
      </c>
      <c r="D44" s="113"/>
      <c r="E44" s="113"/>
      <c r="F44" s="113"/>
      <c r="G44" s="113"/>
      <c r="H44" s="152"/>
      <c r="I44" s="153"/>
    </row>
    <row r="45" spans="1:9" ht="12.75">
      <c r="A45" s="6"/>
      <c r="B45" s="71"/>
      <c r="C45" s="68" t="s">
        <v>189</v>
      </c>
      <c r="D45" s="46">
        <f>D758</f>
        <v>2213500</v>
      </c>
      <c r="E45" s="46">
        <f>E758</f>
        <v>2577799</v>
      </c>
      <c r="F45" s="46"/>
      <c r="G45" s="46">
        <f>G758</f>
        <v>1618053</v>
      </c>
      <c r="H45" s="152">
        <f>G45/E45</f>
        <v>0.6276878065357306</v>
      </c>
      <c r="I45" s="153">
        <f>G45/G$857</f>
        <v>0.11737735067104929</v>
      </c>
    </row>
    <row r="46" spans="1:9" ht="12.75">
      <c r="A46" s="6"/>
      <c r="B46" s="106"/>
      <c r="C46" s="8"/>
      <c r="D46" s="113"/>
      <c r="E46" s="113"/>
      <c r="F46" s="113"/>
      <c r="G46" s="113"/>
      <c r="H46" s="152"/>
      <c r="I46" s="153"/>
    </row>
    <row r="47" spans="1:9" ht="12.75">
      <c r="A47" s="6">
        <v>16</v>
      </c>
      <c r="B47" s="71">
        <v>921</v>
      </c>
      <c r="C47" s="68" t="s">
        <v>193</v>
      </c>
      <c r="D47" s="113"/>
      <c r="E47" s="113"/>
      <c r="F47" s="113"/>
      <c r="G47" s="113"/>
      <c r="H47" s="152"/>
      <c r="I47" s="153"/>
    </row>
    <row r="48" spans="1:9" ht="12.75">
      <c r="A48" s="6"/>
      <c r="B48" s="109"/>
      <c r="C48" s="101" t="s">
        <v>194</v>
      </c>
      <c r="D48" s="46">
        <f>D832</f>
        <v>512000</v>
      </c>
      <c r="E48" s="46">
        <f>E832</f>
        <v>524854</v>
      </c>
      <c r="F48" s="46"/>
      <c r="G48" s="46">
        <f>G832</f>
        <v>524554</v>
      </c>
      <c r="H48" s="152">
        <f>G48/E48</f>
        <v>0.999428412472802</v>
      </c>
      <c r="I48" s="153">
        <f>G48/G$857</f>
        <v>0.03805237455380114</v>
      </c>
    </row>
    <row r="49" spans="1:9" ht="12.75">
      <c r="A49" s="6"/>
      <c r="B49" s="109"/>
      <c r="C49" s="102"/>
      <c r="D49" s="113"/>
      <c r="E49" s="113"/>
      <c r="F49" s="113"/>
      <c r="G49" s="113"/>
      <c r="H49" s="152"/>
      <c r="I49" s="153"/>
    </row>
    <row r="50" spans="1:9" ht="12.75">
      <c r="A50" s="6">
        <v>17</v>
      </c>
      <c r="B50" s="109">
        <v>926</v>
      </c>
      <c r="C50" s="102" t="s">
        <v>239</v>
      </c>
      <c r="D50" s="46">
        <f>D848</f>
        <v>1100000</v>
      </c>
      <c r="E50" s="46">
        <f>E848</f>
        <v>5970000</v>
      </c>
      <c r="F50" s="46"/>
      <c r="G50" s="46">
        <f>G848</f>
        <v>203943</v>
      </c>
      <c r="H50" s="152">
        <f>G50/E50</f>
        <v>0.03416130653266332</v>
      </c>
      <c r="I50" s="153">
        <f>G50/G$857</f>
        <v>0.014794502422297542</v>
      </c>
    </row>
    <row r="51" spans="1:9" ht="12" customHeight="1">
      <c r="A51" s="7"/>
      <c r="B51" s="110"/>
      <c r="C51" s="103"/>
      <c r="D51" s="114"/>
      <c r="E51" s="114"/>
      <c r="F51" s="114"/>
      <c r="G51" s="114"/>
      <c r="H51" s="154"/>
      <c r="I51" s="155"/>
    </row>
    <row r="52" spans="1:9" ht="12.75">
      <c r="A52" s="31"/>
      <c r="B52" s="102"/>
      <c r="C52" s="102"/>
      <c r="D52" s="113"/>
      <c r="E52" s="113"/>
      <c r="F52" s="113"/>
      <c r="G52" s="113"/>
      <c r="H52" s="152"/>
      <c r="I52" s="153"/>
    </row>
    <row r="53" spans="1:9" ht="12.75">
      <c r="A53" s="28"/>
      <c r="B53" s="30"/>
      <c r="C53" s="30" t="s">
        <v>12</v>
      </c>
      <c r="D53" s="47">
        <f>SUM(D13:D50)</f>
        <v>16288125</v>
      </c>
      <c r="E53" s="47">
        <f>SUM(E13:E50)</f>
        <v>21728106</v>
      </c>
      <c r="F53" s="47"/>
      <c r="G53" s="47">
        <f>SUM(G13:G50)</f>
        <v>13785053</v>
      </c>
      <c r="H53" s="152">
        <f>G53/E53</f>
        <v>0.6344341747964595</v>
      </c>
      <c r="I53" s="153">
        <f>G53/G$857</f>
        <v>1</v>
      </c>
    </row>
    <row r="54" spans="1:9" ht="12.75">
      <c r="A54" s="31"/>
      <c r="B54" s="26"/>
      <c r="C54" s="26" t="s">
        <v>13</v>
      </c>
      <c r="D54" s="49"/>
      <c r="E54" s="49"/>
      <c r="F54" s="49"/>
      <c r="G54" s="49"/>
      <c r="H54" s="152"/>
      <c r="I54" s="153"/>
    </row>
    <row r="55" spans="1:9" ht="12.75">
      <c r="A55" s="31"/>
      <c r="B55" s="26"/>
      <c r="C55" s="63" t="s">
        <v>338</v>
      </c>
      <c r="D55" s="50">
        <f>D68+D89+D99+D127+D136+D161+D258+D353+D456+D486+D515+D543+D544+D663+D784+D798+D821+D854+D808+D78</f>
        <v>2688515</v>
      </c>
      <c r="E55" s="50">
        <f>E68+E89+E99+E127+E136+E161+E258+E353+E456+E486+E515+E543+E544+E663+E784+E796+E821+E854+E808+E78+E829</f>
        <v>7786708</v>
      </c>
      <c r="F55" s="50">
        <f>F68+F89+F99+F127+F136+F161+F258+F353+F456+F486+F515+F543+F544+F663+F784+F798+F821+F854+F808+F78</f>
        <v>-38413</v>
      </c>
      <c r="G55" s="50">
        <f>G68+G89+G99+G127+G136+G161+G258+G353+G456+G486+G515+G543+G544+G663+G784+G796+G821+G854+G808+G78+G829</f>
        <v>893732</v>
      </c>
      <c r="H55" s="147">
        <f>G55/E55</f>
        <v>0.11477661676795893</v>
      </c>
      <c r="I55" s="120">
        <f>G55/G$857</f>
        <v>0.06483341050629257</v>
      </c>
    </row>
    <row r="56" spans="1:9" ht="12.75">
      <c r="A56" s="29"/>
      <c r="B56" s="27"/>
      <c r="C56" s="27" t="s">
        <v>14</v>
      </c>
      <c r="D56" s="51">
        <f>D53-D55</f>
        <v>13599610</v>
      </c>
      <c r="E56" s="51">
        <f>E53-E55</f>
        <v>13941398</v>
      </c>
      <c r="F56" s="51"/>
      <c r="G56" s="51">
        <f>G53-G55</f>
        <v>12891321</v>
      </c>
      <c r="H56" s="146">
        <f>G56/E56</f>
        <v>0.9246792179665195</v>
      </c>
      <c r="I56" s="122">
        <f>G56/G$857</f>
        <v>0.9351665894937075</v>
      </c>
    </row>
    <row r="57" spans="1:9" ht="12.75">
      <c r="A57" s="41"/>
      <c r="B57" s="41"/>
      <c r="C57" s="41"/>
      <c r="D57" s="62"/>
      <c r="E57" s="62"/>
      <c r="F57" s="62"/>
      <c r="G57" s="62"/>
      <c r="H57" s="148"/>
      <c r="I57" s="121"/>
    </row>
    <row r="58" spans="1:9" ht="14.25" customHeight="1">
      <c r="A58" s="65"/>
      <c r="B58" s="65" t="s">
        <v>15</v>
      </c>
      <c r="C58" s="65"/>
      <c r="D58" s="39"/>
      <c r="E58" s="39"/>
      <c r="F58" s="39"/>
      <c r="G58" s="39"/>
      <c r="H58" s="143" t="s">
        <v>1</v>
      </c>
      <c r="I58" s="119"/>
    </row>
    <row r="59" spans="1:9" ht="14.25" customHeight="1">
      <c r="A59" s="6"/>
      <c r="B59" s="6"/>
      <c r="C59" s="34"/>
      <c r="D59" s="137" t="s">
        <v>340</v>
      </c>
      <c r="E59" s="138"/>
      <c r="F59" s="132" t="s">
        <v>293</v>
      </c>
      <c r="G59" s="123"/>
      <c r="H59" s="130" t="s">
        <v>2</v>
      </c>
      <c r="I59" s="126" t="s">
        <v>3</v>
      </c>
    </row>
    <row r="60" spans="1:9" ht="12.75">
      <c r="A60" s="6" t="s">
        <v>4</v>
      </c>
      <c r="B60" s="44" t="s">
        <v>5</v>
      </c>
      <c r="C60" s="34" t="s">
        <v>6</v>
      </c>
      <c r="D60" s="43" t="s">
        <v>258</v>
      </c>
      <c r="E60" s="133" t="s">
        <v>320</v>
      </c>
      <c r="F60" s="124" t="s">
        <v>294</v>
      </c>
      <c r="G60" s="64" t="s">
        <v>7</v>
      </c>
      <c r="H60" s="130" t="s">
        <v>8</v>
      </c>
      <c r="I60" s="125" t="s">
        <v>260</v>
      </c>
    </row>
    <row r="61" spans="1:9" ht="12.75">
      <c r="A61" s="7"/>
      <c r="B61" s="7"/>
      <c r="C61" s="35"/>
      <c r="D61" s="112" t="s">
        <v>333</v>
      </c>
      <c r="E61" s="112"/>
      <c r="F61" s="112"/>
      <c r="G61" s="112"/>
      <c r="H61" s="131" t="s">
        <v>259</v>
      </c>
      <c r="I61" s="127" t="s">
        <v>261</v>
      </c>
    </row>
    <row r="62" spans="1:9" ht="12.75">
      <c r="A62" s="60">
        <v>1</v>
      </c>
      <c r="B62" s="61">
        <v>2</v>
      </c>
      <c r="C62" s="61">
        <v>3</v>
      </c>
      <c r="D62" s="61">
        <v>4</v>
      </c>
      <c r="E62" s="61">
        <v>5</v>
      </c>
      <c r="F62" s="61">
        <v>5</v>
      </c>
      <c r="G62" s="61">
        <v>6</v>
      </c>
      <c r="H62" s="144">
        <v>7</v>
      </c>
      <c r="I62" s="162">
        <v>8</v>
      </c>
    </row>
    <row r="63" spans="1:9" ht="12.75">
      <c r="A63" s="6">
        <v>1</v>
      </c>
      <c r="B63" s="11" t="s">
        <v>159</v>
      </c>
      <c r="C63" s="8" t="s">
        <v>162</v>
      </c>
      <c r="D63" s="46">
        <f>D64+D67</f>
        <v>250240</v>
      </c>
      <c r="E63" s="46">
        <f>E64+E67</f>
        <v>293640</v>
      </c>
      <c r="F63" s="46">
        <f>F64+F67</f>
        <v>-34914</v>
      </c>
      <c r="G63" s="46">
        <f>G64+G67</f>
        <v>127631</v>
      </c>
      <c r="H63" s="152">
        <f aca="true" t="shared" si="0" ref="H63:H121">G63/E63</f>
        <v>0.43465127366843753</v>
      </c>
      <c r="I63" s="153">
        <f>G63/G$857</f>
        <v>0.009258651381318593</v>
      </c>
    </row>
    <row r="64" spans="1:9" s="75" customFormat="1" ht="12.75">
      <c r="A64" s="66">
        <f>A63+1</f>
        <v>2</v>
      </c>
      <c r="B64" s="72" t="s">
        <v>262</v>
      </c>
      <c r="C64" s="73" t="s">
        <v>263</v>
      </c>
      <c r="D64" s="74">
        <f>D66</f>
        <v>240</v>
      </c>
      <c r="E64" s="74">
        <f>E66</f>
        <v>540</v>
      </c>
      <c r="F64" s="74">
        <f>F66</f>
        <v>0</v>
      </c>
      <c r="G64" s="74">
        <f>G66</f>
        <v>486</v>
      </c>
      <c r="H64" s="149">
        <f t="shared" si="0"/>
        <v>0.9</v>
      </c>
      <c r="I64" s="150">
        <f>G64/G$857</f>
        <v>3.525557718203913E-05</v>
      </c>
    </row>
    <row r="65" spans="1:9" s="70" customFormat="1" ht="12.75">
      <c r="A65" s="66">
        <f aca="true" t="shared" si="1" ref="A65:A138">A64+1</f>
        <v>3</v>
      </c>
      <c r="B65" s="97">
        <v>2850</v>
      </c>
      <c r="C65" s="91" t="s">
        <v>264</v>
      </c>
      <c r="D65" s="96"/>
      <c r="E65" s="96"/>
      <c r="F65" s="96"/>
      <c r="G65" s="96"/>
      <c r="H65" s="145"/>
      <c r="I65" s="120"/>
    </row>
    <row r="66" spans="1:9" s="70" customFormat="1" ht="12.75">
      <c r="A66" s="66">
        <f t="shared" si="1"/>
        <v>4</v>
      </c>
      <c r="B66" s="97"/>
      <c r="C66" s="66" t="s">
        <v>265</v>
      </c>
      <c r="D66" s="96">
        <v>240</v>
      </c>
      <c r="E66" s="96">
        <v>540</v>
      </c>
      <c r="F66" s="96">
        <v>0</v>
      </c>
      <c r="G66" s="96">
        <v>486</v>
      </c>
      <c r="H66" s="145">
        <f t="shared" si="0"/>
        <v>0.9</v>
      </c>
      <c r="I66" s="120">
        <f>G66/G$857</f>
        <v>3.525557718203913E-05</v>
      </c>
    </row>
    <row r="67" spans="1:9" ht="12.75">
      <c r="A67" s="66">
        <f t="shared" si="1"/>
        <v>5</v>
      </c>
      <c r="B67" s="12" t="s">
        <v>160</v>
      </c>
      <c r="C67" s="9" t="s">
        <v>16</v>
      </c>
      <c r="D67" s="47">
        <f>SUM(D68:D68)</f>
        <v>250000</v>
      </c>
      <c r="E67" s="47">
        <f>SUM(E68:E68)</f>
        <v>293100</v>
      </c>
      <c r="F67" s="47">
        <f>SUM(F68:F68)</f>
        <v>-34914</v>
      </c>
      <c r="G67" s="47">
        <f>SUM(G68:G68)</f>
        <v>127145</v>
      </c>
      <c r="H67" s="149">
        <f t="shared" si="0"/>
        <v>0.43379392698737634</v>
      </c>
      <c r="I67" s="150">
        <f>G67/G$857</f>
        <v>0.009223395804136553</v>
      </c>
    </row>
    <row r="68" spans="1:9" ht="12.75">
      <c r="A68" s="66">
        <f t="shared" si="1"/>
        <v>6</v>
      </c>
      <c r="B68" s="6">
        <v>6050</v>
      </c>
      <c r="C68" s="6" t="s">
        <v>202</v>
      </c>
      <c r="D68" s="50">
        <f>SUM(D70:D72)</f>
        <v>250000</v>
      </c>
      <c r="E68" s="50">
        <f>SUM(E70:E72)</f>
        <v>293100</v>
      </c>
      <c r="F68" s="50">
        <f>SUM(F70:F72)</f>
        <v>-34914</v>
      </c>
      <c r="G68" s="50">
        <f>SUM(G70:G72)</f>
        <v>127145</v>
      </c>
      <c r="H68" s="145">
        <f t="shared" si="0"/>
        <v>0.43379392698737634</v>
      </c>
      <c r="I68" s="120">
        <f>G68/G$857</f>
        <v>0.009223395804136553</v>
      </c>
    </row>
    <row r="69" spans="1:9" ht="12.75">
      <c r="A69" s="66">
        <f t="shared" si="1"/>
        <v>7</v>
      </c>
      <c r="B69" s="6"/>
      <c r="C69" s="6" t="s">
        <v>17</v>
      </c>
      <c r="D69" s="49"/>
      <c r="E69" s="49"/>
      <c r="F69" s="49"/>
      <c r="G69" s="49"/>
      <c r="H69" s="145"/>
      <c r="I69" s="120"/>
    </row>
    <row r="70" spans="1:9" ht="12.75">
      <c r="A70" s="66">
        <f t="shared" si="1"/>
        <v>8</v>
      </c>
      <c r="B70" s="6"/>
      <c r="C70" s="6" t="s">
        <v>341</v>
      </c>
      <c r="D70" s="96">
        <v>100000</v>
      </c>
      <c r="E70" s="49">
        <v>143100</v>
      </c>
      <c r="F70" s="49">
        <f>G70-E70</f>
        <v>-34914</v>
      </c>
      <c r="G70" s="96">
        <v>108186</v>
      </c>
      <c r="H70" s="145">
        <f t="shared" si="0"/>
        <v>0.7560167714884696</v>
      </c>
      <c r="I70" s="120">
        <f>G70/G$857</f>
        <v>0.007848065582337624</v>
      </c>
    </row>
    <row r="71" spans="1:9" ht="12.75">
      <c r="A71" s="66">
        <f t="shared" si="1"/>
        <v>9</v>
      </c>
      <c r="B71" s="6"/>
      <c r="C71" s="6" t="s">
        <v>321</v>
      </c>
      <c r="D71" s="96"/>
      <c r="E71" s="49"/>
      <c r="F71" s="49"/>
      <c r="G71" s="96"/>
      <c r="H71" s="145"/>
      <c r="I71" s="120"/>
    </row>
    <row r="72" spans="1:9" ht="12.75">
      <c r="A72" s="66">
        <f t="shared" si="1"/>
        <v>10</v>
      </c>
      <c r="B72" s="6"/>
      <c r="C72" s="6" t="s">
        <v>314</v>
      </c>
      <c r="D72" s="96">
        <v>150000</v>
      </c>
      <c r="E72" s="49">
        <v>150000</v>
      </c>
      <c r="F72" s="49"/>
      <c r="G72" s="96">
        <v>18959</v>
      </c>
      <c r="H72" s="145">
        <f t="shared" si="0"/>
        <v>0.12639333333333333</v>
      </c>
      <c r="I72" s="120">
        <f>G72/G$857</f>
        <v>0.0013753302217989296</v>
      </c>
    </row>
    <row r="73" spans="1:9" ht="15">
      <c r="A73" s="66">
        <f t="shared" si="1"/>
        <v>11</v>
      </c>
      <c r="B73" s="13">
        <v>600</v>
      </c>
      <c r="C73" s="8" t="s">
        <v>161</v>
      </c>
      <c r="D73" s="46">
        <f>D74+D79</f>
        <v>356000</v>
      </c>
      <c r="E73" s="46">
        <f>E74+E79</f>
        <v>500105</v>
      </c>
      <c r="F73" s="46">
        <f>F74+F79</f>
        <v>-50638</v>
      </c>
      <c r="G73" s="46">
        <f>G74+G79</f>
        <v>416190</v>
      </c>
      <c r="H73" s="152">
        <f t="shared" si="0"/>
        <v>0.8322052369002509</v>
      </c>
      <c r="I73" s="153">
        <f>G73/G$857</f>
        <v>0.03019139643496474</v>
      </c>
    </row>
    <row r="74" spans="1:9" s="75" customFormat="1" ht="12.75">
      <c r="A74" s="66">
        <f t="shared" si="1"/>
        <v>12</v>
      </c>
      <c r="B74" s="72">
        <v>60014</v>
      </c>
      <c r="C74" s="73" t="s">
        <v>163</v>
      </c>
      <c r="D74" s="74">
        <f>SUM(D75:D78)</f>
        <v>0</v>
      </c>
      <c r="E74" s="74">
        <f>SUM(E75:E78)</f>
        <v>221653</v>
      </c>
      <c r="F74" s="74">
        <f>SUM(F75:F78)</f>
        <v>0</v>
      </c>
      <c r="G74" s="74">
        <f>SUM(G75:G78)</f>
        <v>221634</v>
      </c>
      <c r="H74" s="149">
        <f t="shared" si="0"/>
        <v>0.9999142804293197</v>
      </c>
      <c r="I74" s="150">
        <f>G74/G$857</f>
        <v>0.016077848957127695</v>
      </c>
    </row>
    <row r="75" spans="1:9" s="70" customFormat="1" ht="12.75">
      <c r="A75" s="66">
        <f t="shared" si="1"/>
        <v>13</v>
      </c>
      <c r="B75" s="97">
        <v>4300</v>
      </c>
      <c r="C75" s="66" t="s">
        <v>203</v>
      </c>
      <c r="D75" s="96">
        <v>0</v>
      </c>
      <c r="E75" s="96">
        <v>34253</v>
      </c>
      <c r="F75" s="96">
        <v>0</v>
      </c>
      <c r="G75" s="96">
        <v>34253</v>
      </c>
      <c r="H75" s="145">
        <f t="shared" si="0"/>
        <v>1</v>
      </c>
      <c r="I75" s="120">
        <f>G75/G$857</f>
        <v>0.002484792767934951</v>
      </c>
    </row>
    <row r="76" spans="1:9" s="70" customFormat="1" ht="12.75">
      <c r="A76" s="66">
        <f t="shared" si="1"/>
        <v>14</v>
      </c>
      <c r="B76" s="97">
        <v>6620</v>
      </c>
      <c r="C76" s="91" t="s">
        <v>359</v>
      </c>
      <c r="D76" s="96"/>
      <c r="E76" s="96"/>
      <c r="F76" s="96"/>
      <c r="G76" s="96"/>
      <c r="H76" s="145"/>
      <c r="I76" s="120"/>
    </row>
    <row r="77" spans="1:9" s="70" customFormat="1" ht="12.75">
      <c r="A77" s="66">
        <f t="shared" si="1"/>
        <v>15</v>
      </c>
      <c r="B77" s="97"/>
      <c r="C77" s="91" t="s">
        <v>360</v>
      </c>
      <c r="D77" s="96"/>
      <c r="E77" s="96"/>
      <c r="F77" s="96"/>
      <c r="G77" s="96"/>
      <c r="H77" s="145"/>
      <c r="I77" s="120"/>
    </row>
    <row r="78" spans="1:9" s="70" customFormat="1" ht="12.75">
      <c r="A78" s="66">
        <f t="shared" si="1"/>
        <v>16</v>
      </c>
      <c r="B78" s="97"/>
      <c r="C78" s="66" t="s">
        <v>361</v>
      </c>
      <c r="D78" s="96">
        <v>0</v>
      </c>
      <c r="E78" s="96">
        <v>187400</v>
      </c>
      <c r="F78" s="96"/>
      <c r="G78" s="96">
        <v>187381</v>
      </c>
      <c r="H78" s="145">
        <f>G78/E78</f>
        <v>0.9998986125933831</v>
      </c>
      <c r="I78" s="120">
        <f>G78/G$857</f>
        <v>0.013593056189192744</v>
      </c>
    </row>
    <row r="79" spans="1:9" ht="12.75">
      <c r="A79" s="66">
        <f t="shared" si="1"/>
        <v>17</v>
      </c>
      <c r="B79" s="14">
        <v>60016</v>
      </c>
      <c r="C79" s="9" t="s">
        <v>18</v>
      </c>
      <c r="D79" s="47">
        <f>D80+D81+D88+D89</f>
        <v>356000</v>
      </c>
      <c r="E79" s="47">
        <f>E80+E81+E88+E89</f>
        <v>278452</v>
      </c>
      <c r="F79" s="47">
        <f>F80+F81+F88+F89</f>
        <v>-50638</v>
      </c>
      <c r="G79" s="47">
        <f>G80+G81+G88+G89</f>
        <v>194556</v>
      </c>
      <c r="H79" s="149">
        <f t="shared" si="0"/>
        <v>0.6987057015212675</v>
      </c>
      <c r="I79" s="150">
        <f>G79/G$857</f>
        <v>0.014113547477837045</v>
      </c>
    </row>
    <row r="80" spans="1:9" s="70" customFormat="1" ht="12.75">
      <c r="A80" s="66">
        <f t="shared" si="1"/>
        <v>18</v>
      </c>
      <c r="B80" s="97">
        <v>4210</v>
      </c>
      <c r="C80" s="66" t="s">
        <v>205</v>
      </c>
      <c r="D80" s="96">
        <v>0</v>
      </c>
      <c r="E80" s="95">
        <v>12551</v>
      </c>
      <c r="F80" s="95">
        <v>0</v>
      </c>
      <c r="G80" s="95">
        <v>12550</v>
      </c>
      <c r="H80" s="145">
        <f t="shared" si="0"/>
        <v>0.9999203250736993</v>
      </c>
      <c r="I80" s="120">
        <f>G80/G$857</f>
        <v>0.0009104063655032737</v>
      </c>
    </row>
    <row r="81" spans="1:9" s="36" customFormat="1" ht="12.75">
      <c r="A81" s="66">
        <f t="shared" si="1"/>
        <v>19</v>
      </c>
      <c r="B81" s="19">
        <v>4300</v>
      </c>
      <c r="C81" s="19" t="s">
        <v>203</v>
      </c>
      <c r="D81" s="52">
        <f>SUM(D83:D87)</f>
        <v>296000</v>
      </c>
      <c r="E81" s="52">
        <f>SUM(E83:E87)</f>
        <v>235901</v>
      </c>
      <c r="F81" s="52">
        <f>SUM(F83:F87)</f>
        <v>-50638</v>
      </c>
      <c r="G81" s="52">
        <f>SUM(G83:G87)</f>
        <v>168586</v>
      </c>
      <c r="H81" s="145">
        <f t="shared" si="0"/>
        <v>0.714647246090521</v>
      </c>
      <c r="I81" s="120">
        <f>G81/G$857</f>
        <v>0.012229622911134256</v>
      </c>
    </row>
    <row r="82" spans="1:9" s="36" customFormat="1" ht="12.75">
      <c r="A82" s="66">
        <f t="shared" si="1"/>
        <v>20</v>
      </c>
      <c r="B82" s="19"/>
      <c r="C82" s="19" t="s">
        <v>17</v>
      </c>
      <c r="D82" s="49"/>
      <c r="E82" s="49"/>
      <c r="F82" s="49"/>
      <c r="G82" s="49"/>
      <c r="H82" s="145"/>
      <c r="I82" s="120"/>
    </row>
    <row r="83" spans="1:9" s="36" customFormat="1" ht="12.75">
      <c r="A83" s="66">
        <f t="shared" si="1"/>
        <v>21</v>
      </c>
      <c r="B83" s="19"/>
      <c r="C83" s="19" t="s">
        <v>19</v>
      </c>
      <c r="D83" s="49">
        <v>12000</v>
      </c>
      <c r="E83" s="49">
        <v>12000</v>
      </c>
      <c r="F83" s="49">
        <f>G83-E83</f>
        <v>-469</v>
      </c>
      <c r="G83" s="49">
        <v>11531</v>
      </c>
      <c r="H83" s="145">
        <f t="shared" si="0"/>
        <v>0.9609166666666666</v>
      </c>
      <c r="I83" s="120">
        <f>G83/G$857</f>
        <v>0.0008364857211648007</v>
      </c>
    </row>
    <row r="84" spans="1:9" ht="12.75">
      <c r="A84" s="66">
        <f t="shared" si="1"/>
        <v>22</v>
      </c>
      <c r="B84" s="6"/>
      <c r="C84" s="6" t="s">
        <v>254</v>
      </c>
      <c r="D84" s="49">
        <v>50000</v>
      </c>
      <c r="E84" s="49">
        <v>100268</v>
      </c>
      <c r="F84" s="49">
        <f>G84-E84</f>
        <v>0</v>
      </c>
      <c r="G84" s="49">
        <v>100268</v>
      </c>
      <c r="H84" s="145">
        <f t="shared" si="0"/>
        <v>1</v>
      </c>
      <c r="I84" s="120">
        <f>G84/G$857</f>
        <v>0.007273675335161932</v>
      </c>
    </row>
    <row r="85" spans="1:9" ht="12.75">
      <c r="A85" s="66">
        <f t="shared" si="1"/>
        <v>23</v>
      </c>
      <c r="B85" s="6"/>
      <c r="C85" s="6" t="s">
        <v>255</v>
      </c>
      <c r="D85" s="49">
        <v>120000</v>
      </c>
      <c r="E85" s="49">
        <v>52184</v>
      </c>
      <c r="F85" s="49">
        <f>G85-E85</f>
        <v>-37895</v>
      </c>
      <c r="G85" s="49">
        <v>14289</v>
      </c>
      <c r="H85" s="145">
        <f t="shared" si="0"/>
        <v>0.2738195615514334</v>
      </c>
      <c r="I85" s="120">
        <f>G85/G$857</f>
        <v>0.0010365574945558787</v>
      </c>
    </row>
    <row r="86" spans="1:9" ht="12.75">
      <c r="A86" s="66">
        <f t="shared" si="1"/>
        <v>24</v>
      </c>
      <c r="B86" s="6"/>
      <c r="C86" s="6" t="s">
        <v>20</v>
      </c>
      <c r="D86" s="49">
        <v>54000</v>
      </c>
      <c r="E86" s="49">
        <v>51449</v>
      </c>
      <c r="F86" s="49">
        <f>G86-E86</f>
        <v>-12274</v>
      </c>
      <c r="G86" s="49">
        <v>39175</v>
      </c>
      <c r="H86" s="145">
        <f t="shared" si="0"/>
        <v>0.7614336527434935</v>
      </c>
      <c r="I86" s="120">
        <f>G86/G$857</f>
        <v>0.002841846164827948</v>
      </c>
    </row>
    <row r="87" spans="1:9" ht="12.75">
      <c r="A87" s="66">
        <f t="shared" si="1"/>
        <v>25</v>
      </c>
      <c r="B87" s="6"/>
      <c r="C87" s="6" t="s">
        <v>21</v>
      </c>
      <c r="D87" s="49">
        <v>60000</v>
      </c>
      <c r="E87" s="49">
        <v>20000</v>
      </c>
      <c r="F87" s="49">
        <v>0</v>
      </c>
      <c r="G87" s="49">
        <v>3323</v>
      </c>
      <c r="H87" s="145">
        <f t="shared" si="0"/>
        <v>0.16615</v>
      </c>
      <c r="I87" s="120">
        <f>G87/G$857</f>
        <v>0.0002410581954236955</v>
      </c>
    </row>
    <row r="88" spans="1:9" ht="12.75">
      <c r="A88" s="66">
        <f t="shared" si="1"/>
        <v>26</v>
      </c>
      <c r="B88" s="6">
        <v>4530</v>
      </c>
      <c r="C88" s="91" t="s">
        <v>322</v>
      </c>
      <c r="D88" s="49">
        <v>0</v>
      </c>
      <c r="E88" s="49">
        <v>0</v>
      </c>
      <c r="F88" s="49"/>
      <c r="G88" s="49">
        <v>0</v>
      </c>
      <c r="H88" s="145"/>
      <c r="I88" s="120"/>
    </row>
    <row r="89" spans="1:9" ht="12.75">
      <c r="A89" s="66">
        <f t="shared" si="1"/>
        <v>27</v>
      </c>
      <c r="B89" s="6">
        <v>6050</v>
      </c>
      <c r="C89" s="6" t="s">
        <v>202</v>
      </c>
      <c r="D89" s="48">
        <f>SUM(D91:D93)</f>
        <v>60000</v>
      </c>
      <c r="E89" s="48">
        <f>SUM(E91:E93)</f>
        <v>30000</v>
      </c>
      <c r="F89" s="48">
        <f>SUM(F91:F93)</f>
        <v>0</v>
      </c>
      <c r="G89" s="48">
        <f>SUM(G91:G93)</f>
        <v>13420</v>
      </c>
      <c r="H89" s="145">
        <f t="shared" si="0"/>
        <v>0.44733333333333336</v>
      </c>
      <c r="I89" s="120">
        <f>G89/G$857</f>
        <v>0.0009735182011995166</v>
      </c>
    </row>
    <row r="90" spans="1:9" ht="12.75">
      <c r="A90" s="66">
        <f t="shared" si="1"/>
        <v>28</v>
      </c>
      <c r="B90" s="6"/>
      <c r="C90" s="6" t="s">
        <v>17</v>
      </c>
      <c r="D90" s="49"/>
      <c r="E90" s="49"/>
      <c r="F90" s="49"/>
      <c r="G90" s="49"/>
      <c r="H90" s="145"/>
      <c r="I90" s="120"/>
    </row>
    <row r="91" spans="1:9" ht="12.75">
      <c r="A91" s="66">
        <f t="shared" si="1"/>
        <v>29</v>
      </c>
      <c r="B91" s="6"/>
      <c r="C91" s="6" t="s">
        <v>342</v>
      </c>
      <c r="D91" s="49"/>
      <c r="E91" s="49"/>
      <c r="F91" s="49">
        <v>0</v>
      </c>
      <c r="G91" s="49"/>
      <c r="H91" s="145"/>
      <c r="I91" s="120"/>
    </row>
    <row r="92" spans="1:9" ht="12.75">
      <c r="A92" s="66">
        <f t="shared" si="1"/>
        <v>30</v>
      </c>
      <c r="B92" s="6"/>
      <c r="C92" s="6" t="s">
        <v>343</v>
      </c>
      <c r="D92" s="49">
        <v>30000</v>
      </c>
      <c r="E92" s="49">
        <v>0</v>
      </c>
      <c r="F92" s="49"/>
      <c r="G92" s="49">
        <v>0</v>
      </c>
      <c r="H92" s="145"/>
      <c r="I92" s="120"/>
    </row>
    <row r="93" spans="1:9" ht="12.75">
      <c r="A93" s="66">
        <f t="shared" si="1"/>
        <v>31</v>
      </c>
      <c r="B93" s="6"/>
      <c r="C93" s="91" t="s">
        <v>344</v>
      </c>
      <c r="D93" s="49">
        <v>30000</v>
      </c>
      <c r="E93" s="49">
        <v>30000</v>
      </c>
      <c r="F93" s="49"/>
      <c r="G93" s="49">
        <v>13420</v>
      </c>
      <c r="H93" s="145">
        <f>G93/E93</f>
        <v>0.44733333333333336</v>
      </c>
      <c r="I93" s="120">
        <f>G93/G$857</f>
        <v>0.0009735182011995166</v>
      </c>
    </row>
    <row r="94" spans="1:9" s="79" customFormat="1" ht="12.75">
      <c r="A94" s="66">
        <f t="shared" si="1"/>
        <v>32</v>
      </c>
      <c r="B94" s="67">
        <v>630</v>
      </c>
      <c r="C94" s="90" t="s">
        <v>196</v>
      </c>
      <c r="D94" s="69">
        <f>D95</f>
        <v>65000</v>
      </c>
      <c r="E94" s="69">
        <f>E95</f>
        <v>60178</v>
      </c>
      <c r="F94" s="69">
        <f>F95</f>
        <v>0</v>
      </c>
      <c r="G94" s="69">
        <f>G95</f>
        <v>60178</v>
      </c>
      <c r="H94" s="152">
        <f t="shared" si="0"/>
        <v>1</v>
      </c>
      <c r="I94" s="153">
        <f>G94/G$857</f>
        <v>0.004365452929343108</v>
      </c>
    </row>
    <row r="95" spans="1:9" s="82" customFormat="1" ht="12.75">
      <c r="A95" s="66">
        <f t="shared" si="1"/>
        <v>33</v>
      </c>
      <c r="B95" s="72">
        <v>63095</v>
      </c>
      <c r="C95" s="77" t="s">
        <v>32</v>
      </c>
      <c r="D95" s="74">
        <f>D96+D99</f>
        <v>65000</v>
      </c>
      <c r="E95" s="74">
        <f>E96+E99</f>
        <v>60178</v>
      </c>
      <c r="F95" s="74">
        <f>F96+F99</f>
        <v>0</v>
      </c>
      <c r="G95" s="74">
        <f>G96+G99</f>
        <v>60178</v>
      </c>
      <c r="H95" s="149">
        <f t="shared" si="0"/>
        <v>1</v>
      </c>
      <c r="I95" s="150">
        <f>G95/G$857</f>
        <v>0.004365452929343108</v>
      </c>
    </row>
    <row r="96" spans="1:9" ht="12.75">
      <c r="A96" s="66">
        <f t="shared" si="1"/>
        <v>34</v>
      </c>
      <c r="B96" s="20">
        <v>4300</v>
      </c>
      <c r="C96" s="20" t="s">
        <v>203</v>
      </c>
      <c r="D96" s="55">
        <f>D98</f>
        <v>65000</v>
      </c>
      <c r="E96" s="55">
        <f>E98</f>
        <v>60178</v>
      </c>
      <c r="F96" s="55">
        <f>F98</f>
        <v>0</v>
      </c>
      <c r="G96" s="55">
        <f>G98</f>
        <v>60178</v>
      </c>
      <c r="H96" s="145">
        <f t="shared" si="0"/>
        <v>1</v>
      </c>
      <c r="I96" s="120">
        <f>G96/G$857</f>
        <v>0.004365452929343108</v>
      </c>
    </row>
    <row r="97" spans="1:9" ht="12.75">
      <c r="A97" s="66">
        <f t="shared" si="1"/>
        <v>35</v>
      </c>
      <c r="B97" s="20"/>
      <c r="C97" s="21" t="s">
        <v>17</v>
      </c>
      <c r="D97" s="49"/>
      <c r="E97" s="49"/>
      <c r="F97" s="49"/>
      <c r="G97" s="49"/>
      <c r="H97" s="145"/>
      <c r="I97" s="120"/>
    </row>
    <row r="98" spans="1:9" ht="12.75">
      <c r="A98" s="66">
        <f t="shared" si="1"/>
        <v>36</v>
      </c>
      <c r="B98" s="20"/>
      <c r="C98" s="21" t="s">
        <v>99</v>
      </c>
      <c r="D98" s="49">
        <v>65000</v>
      </c>
      <c r="E98" s="49">
        <v>60178</v>
      </c>
      <c r="F98" s="49">
        <f>G98-E98</f>
        <v>0</v>
      </c>
      <c r="G98" s="49">
        <v>60178</v>
      </c>
      <c r="H98" s="145">
        <f t="shared" si="0"/>
        <v>1</v>
      </c>
      <c r="I98" s="120">
        <f>G98/G$857</f>
        <v>0.004365452929343108</v>
      </c>
    </row>
    <row r="99" spans="1:9" ht="12.75">
      <c r="A99" s="66">
        <f t="shared" si="1"/>
        <v>37</v>
      </c>
      <c r="B99" s="20">
        <v>6050</v>
      </c>
      <c r="C99" s="6" t="s">
        <v>202</v>
      </c>
      <c r="D99" s="48">
        <f>SUM(D100:D102)</f>
        <v>0</v>
      </c>
      <c r="E99" s="48">
        <f>SUM(E100:E102)</f>
        <v>0</v>
      </c>
      <c r="F99" s="48">
        <f>SUM(F100:F102)</f>
        <v>0</v>
      </c>
      <c r="G99" s="48">
        <f>SUM(G100:G102)</f>
        <v>0</v>
      </c>
      <c r="H99" s="145"/>
      <c r="I99" s="120"/>
    </row>
    <row r="100" spans="1:9" ht="12.75">
      <c r="A100" s="66">
        <f t="shared" si="1"/>
        <v>38</v>
      </c>
      <c r="B100" s="20"/>
      <c r="C100" s="21" t="s">
        <v>17</v>
      </c>
      <c r="D100" s="49"/>
      <c r="E100" s="49"/>
      <c r="F100" s="49"/>
      <c r="G100" s="49"/>
      <c r="H100" s="145"/>
      <c r="I100" s="120"/>
    </row>
    <row r="101" spans="1:9" ht="12.75">
      <c r="A101" s="66">
        <f t="shared" si="1"/>
        <v>39</v>
      </c>
      <c r="B101" s="20"/>
      <c r="C101" s="20" t="s">
        <v>362</v>
      </c>
      <c r="D101" s="49">
        <v>0</v>
      </c>
      <c r="E101" s="49">
        <v>0</v>
      </c>
      <c r="F101" s="49">
        <f>G101-E101</f>
        <v>0</v>
      </c>
      <c r="G101" s="49">
        <v>0</v>
      </c>
      <c r="H101" s="145"/>
      <c r="I101" s="120"/>
    </row>
    <row r="102" spans="1:9" ht="12.75">
      <c r="A102" s="66">
        <f t="shared" si="1"/>
        <v>40</v>
      </c>
      <c r="B102" s="20"/>
      <c r="C102" s="20" t="s">
        <v>363</v>
      </c>
      <c r="D102" s="49">
        <v>0</v>
      </c>
      <c r="E102" s="49">
        <v>0</v>
      </c>
      <c r="F102" s="49"/>
      <c r="G102" s="49">
        <v>0</v>
      </c>
      <c r="H102" s="145"/>
      <c r="I102" s="120"/>
    </row>
    <row r="103" spans="1:9" s="1" customFormat="1" ht="12.75">
      <c r="A103" s="66">
        <f t="shared" si="1"/>
        <v>41</v>
      </c>
      <c r="B103" s="67">
        <v>700</v>
      </c>
      <c r="C103" s="8" t="s">
        <v>164</v>
      </c>
      <c r="D103" s="46">
        <f>D104+D116+D119</f>
        <v>498300</v>
      </c>
      <c r="E103" s="46">
        <f>E104+E116+E119</f>
        <v>241396</v>
      </c>
      <c r="F103" s="46">
        <f>F104+F116+F119</f>
        <v>-44949</v>
      </c>
      <c r="G103" s="46">
        <f>G104+G116+G119</f>
        <v>168185</v>
      </c>
      <c r="H103" s="152">
        <f t="shared" si="0"/>
        <v>0.696718255480621</v>
      </c>
      <c r="I103" s="153">
        <f>G103/G$857</f>
        <v>0.01220053343284208</v>
      </c>
    </row>
    <row r="104" spans="1:9" s="76" customFormat="1" ht="12.75">
      <c r="A104" s="66">
        <f t="shared" si="1"/>
        <v>42</v>
      </c>
      <c r="B104" s="72">
        <v>70005</v>
      </c>
      <c r="C104" s="77" t="s">
        <v>165</v>
      </c>
      <c r="D104" s="74">
        <f>D105+D112+D115</f>
        <v>141000</v>
      </c>
      <c r="E104" s="74">
        <f>E105+E112+E115</f>
        <v>122829</v>
      </c>
      <c r="F104" s="74">
        <f>F105+F112+F115</f>
        <v>-59949</v>
      </c>
      <c r="G104" s="74">
        <f>G105+G112+G115</f>
        <v>61791</v>
      </c>
      <c r="H104" s="149">
        <f t="shared" si="0"/>
        <v>0.5030652370368561</v>
      </c>
      <c r="I104" s="150">
        <f>G104/G$857</f>
        <v>0.00448246372357074</v>
      </c>
    </row>
    <row r="105" spans="1:9" ht="12.75">
      <c r="A105" s="66">
        <f t="shared" si="1"/>
        <v>43</v>
      </c>
      <c r="B105" s="6">
        <v>4300</v>
      </c>
      <c r="C105" s="20" t="s">
        <v>203</v>
      </c>
      <c r="D105" s="48">
        <f>SUM(D106:D111)</f>
        <v>91000</v>
      </c>
      <c r="E105" s="48">
        <f>SUM(E106:E111)</f>
        <v>80500</v>
      </c>
      <c r="F105" s="48">
        <f>SUM(F106:F111)</f>
        <v>-44227</v>
      </c>
      <c r="G105" s="48">
        <f>SUM(G106:G111)</f>
        <v>35184</v>
      </c>
      <c r="H105" s="145">
        <f t="shared" si="0"/>
        <v>0.43706832298136644</v>
      </c>
      <c r="I105" s="120">
        <f>G105/G$857</f>
        <v>0.002552329686363919</v>
      </c>
    </row>
    <row r="106" spans="1:9" ht="12.75">
      <c r="A106" s="66">
        <f t="shared" si="1"/>
        <v>44</v>
      </c>
      <c r="B106" s="6"/>
      <c r="C106" s="6" t="s">
        <v>17</v>
      </c>
      <c r="D106" s="49"/>
      <c r="E106" s="49"/>
      <c r="F106" s="49"/>
      <c r="G106" s="49"/>
      <c r="H106" s="145"/>
      <c r="I106" s="120"/>
    </row>
    <row r="107" spans="1:9" ht="12.75">
      <c r="A107" s="66">
        <f t="shared" si="1"/>
        <v>45</v>
      </c>
      <c r="B107" s="6"/>
      <c r="C107" s="44" t="s">
        <v>55</v>
      </c>
      <c r="D107" s="49">
        <v>12000</v>
      </c>
      <c r="E107" s="49">
        <v>12212</v>
      </c>
      <c r="F107" s="49">
        <f aca="true" t="shared" si="2" ref="F107:F117">G107-E107</f>
        <v>0</v>
      </c>
      <c r="G107" s="49">
        <v>12212</v>
      </c>
      <c r="H107" s="145">
        <f t="shared" si="0"/>
        <v>1</v>
      </c>
      <c r="I107" s="120">
        <f aca="true" t="shared" si="3" ref="I107:I112">G107/G$857</f>
        <v>0.000885887054623584</v>
      </c>
    </row>
    <row r="108" spans="1:9" ht="12.75">
      <c r="A108" s="66">
        <f t="shared" si="1"/>
        <v>46</v>
      </c>
      <c r="B108" s="6"/>
      <c r="C108" s="6" t="s">
        <v>56</v>
      </c>
      <c r="D108" s="49">
        <v>20000</v>
      </c>
      <c r="E108" s="49">
        <v>17788</v>
      </c>
      <c r="F108" s="49">
        <f t="shared" si="2"/>
        <v>-3621</v>
      </c>
      <c r="G108" s="49">
        <v>14167</v>
      </c>
      <c r="H108" s="145">
        <f t="shared" si="0"/>
        <v>0.7964357994153362</v>
      </c>
      <c r="I108" s="120">
        <f t="shared" si="3"/>
        <v>0.0010277073290904286</v>
      </c>
    </row>
    <row r="109" spans="1:9" ht="12.75">
      <c r="A109" s="66">
        <f t="shared" si="1"/>
        <v>47</v>
      </c>
      <c r="B109" s="6"/>
      <c r="C109" s="6" t="s">
        <v>249</v>
      </c>
      <c r="D109" s="49">
        <v>30000</v>
      </c>
      <c r="E109" s="49">
        <v>30000</v>
      </c>
      <c r="F109" s="49">
        <f t="shared" si="2"/>
        <v>-24337</v>
      </c>
      <c r="G109" s="49">
        <v>5663</v>
      </c>
      <c r="H109" s="145">
        <f t="shared" si="0"/>
        <v>0.18876666666666667</v>
      </c>
      <c r="I109" s="120">
        <f t="shared" si="3"/>
        <v>0.00041080727074462465</v>
      </c>
    </row>
    <row r="110" spans="1:9" ht="12.75">
      <c r="A110" s="66">
        <f t="shared" si="1"/>
        <v>48</v>
      </c>
      <c r="B110" s="6"/>
      <c r="C110" s="6" t="s">
        <v>21</v>
      </c>
      <c r="D110" s="49">
        <v>29000</v>
      </c>
      <c r="E110" s="49">
        <v>18500</v>
      </c>
      <c r="F110" s="49">
        <f t="shared" si="2"/>
        <v>-16269</v>
      </c>
      <c r="G110" s="49">
        <v>2231</v>
      </c>
      <c r="H110" s="145">
        <f t="shared" si="0"/>
        <v>0.1205945945945946</v>
      </c>
      <c r="I110" s="120">
        <f t="shared" si="3"/>
        <v>0.00016184196027392857</v>
      </c>
    </row>
    <row r="111" spans="1:9" ht="12.75">
      <c r="A111" s="66">
        <f t="shared" si="1"/>
        <v>49</v>
      </c>
      <c r="B111" s="6"/>
      <c r="C111" s="6" t="s">
        <v>364</v>
      </c>
      <c r="D111" s="49">
        <v>0</v>
      </c>
      <c r="E111" s="49">
        <v>2000</v>
      </c>
      <c r="F111" s="49"/>
      <c r="G111" s="49">
        <v>911</v>
      </c>
      <c r="H111" s="145">
        <f t="shared" si="0"/>
        <v>0.4555</v>
      </c>
      <c r="I111" s="120">
        <f t="shared" si="3"/>
        <v>6.608607163135318E-05</v>
      </c>
    </row>
    <row r="112" spans="1:9" ht="12.75">
      <c r="A112" s="66">
        <f t="shared" si="1"/>
        <v>50</v>
      </c>
      <c r="B112" s="6">
        <v>4430</v>
      </c>
      <c r="C112" s="6" t="s">
        <v>57</v>
      </c>
      <c r="D112" s="49">
        <v>25000</v>
      </c>
      <c r="E112" s="49">
        <v>25000</v>
      </c>
      <c r="F112" s="49">
        <f t="shared" si="2"/>
        <v>-845</v>
      </c>
      <c r="G112" s="49">
        <v>24155</v>
      </c>
      <c r="H112" s="145">
        <f t="shared" si="0"/>
        <v>0.9662</v>
      </c>
      <c r="I112" s="120">
        <f t="shared" si="3"/>
        <v>0.0017522602198192492</v>
      </c>
    </row>
    <row r="113" spans="1:9" ht="12.75">
      <c r="A113" s="66"/>
      <c r="B113" s="6"/>
      <c r="C113" s="6"/>
      <c r="D113" s="49"/>
      <c r="E113" s="49"/>
      <c r="F113" s="49"/>
      <c r="G113" s="49"/>
      <c r="H113" s="145"/>
      <c r="I113" s="120"/>
    </row>
    <row r="114" spans="1:9" ht="12.75">
      <c r="A114" s="66">
        <f>A112+1</f>
        <v>51</v>
      </c>
      <c r="B114" s="6">
        <v>4590</v>
      </c>
      <c r="C114" s="6" t="s">
        <v>206</v>
      </c>
      <c r="D114" s="49"/>
      <c r="E114" s="49"/>
      <c r="F114" s="49"/>
      <c r="G114" s="49"/>
      <c r="H114" s="145"/>
      <c r="I114" s="120"/>
    </row>
    <row r="115" spans="1:9" ht="12.75">
      <c r="A115" s="66">
        <f t="shared" si="1"/>
        <v>52</v>
      </c>
      <c r="B115" s="6"/>
      <c r="C115" s="6" t="s">
        <v>207</v>
      </c>
      <c r="D115" s="49">
        <v>25000</v>
      </c>
      <c r="E115" s="49">
        <v>17329</v>
      </c>
      <c r="F115" s="49">
        <f t="shared" si="2"/>
        <v>-14877</v>
      </c>
      <c r="G115" s="49">
        <v>2452</v>
      </c>
      <c r="H115" s="145">
        <f t="shared" si="0"/>
        <v>0.1414969126897109</v>
      </c>
      <c r="I115" s="120">
        <f aca="true" t="shared" si="4" ref="I115:I121">G115/G$857</f>
        <v>0.00017787381738757188</v>
      </c>
    </row>
    <row r="116" spans="1:9" s="82" customFormat="1" ht="12.75">
      <c r="A116" s="66">
        <f t="shared" si="1"/>
        <v>53</v>
      </c>
      <c r="B116" s="72">
        <v>70021</v>
      </c>
      <c r="C116" s="73" t="s">
        <v>266</v>
      </c>
      <c r="D116" s="81">
        <f>D118</f>
        <v>35000</v>
      </c>
      <c r="E116" s="81">
        <f>E118</f>
        <v>27500</v>
      </c>
      <c r="F116" s="81">
        <f>F118</f>
        <v>0</v>
      </c>
      <c r="G116" s="81">
        <f>G118</f>
        <v>21336</v>
      </c>
      <c r="H116" s="149">
        <f t="shared" si="0"/>
        <v>0.7758545454545455</v>
      </c>
      <c r="I116" s="150">
        <f t="shared" si="4"/>
        <v>0.0015477633636954461</v>
      </c>
    </row>
    <row r="117" spans="1:9" ht="12.75">
      <c r="A117" s="66">
        <f t="shared" si="1"/>
        <v>54</v>
      </c>
      <c r="B117" s="6">
        <v>2830</v>
      </c>
      <c r="C117" s="6" t="s">
        <v>323</v>
      </c>
      <c r="D117" s="49"/>
      <c r="E117" s="49"/>
      <c r="F117" s="49">
        <f t="shared" si="2"/>
        <v>0</v>
      </c>
      <c r="G117" s="49"/>
      <c r="H117" s="145"/>
      <c r="I117" s="120">
        <f t="shared" si="4"/>
        <v>0</v>
      </c>
    </row>
    <row r="118" spans="1:9" ht="12.75">
      <c r="A118" s="66">
        <f t="shared" si="1"/>
        <v>55</v>
      </c>
      <c r="B118" s="6"/>
      <c r="C118" s="6" t="s">
        <v>324</v>
      </c>
      <c r="D118" s="49">
        <v>35000</v>
      </c>
      <c r="E118" s="49">
        <v>27500</v>
      </c>
      <c r="F118" s="49"/>
      <c r="G118" s="49">
        <v>21336</v>
      </c>
      <c r="H118" s="145">
        <f t="shared" si="0"/>
        <v>0.7758545454545455</v>
      </c>
      <c r="I118" s="120">
        <f t="shared" si="4"/>
        <v>0.0015477633636954461</v>
      </c>
    </row>
    <row r="119" spans="1:9" s="76" customFormat="1" ht="12.75">
      <c r="A119" s="66">
        <f t="shared" si="1"/>
        <v>56</v>
      </c>
      <c r="B119" s="72">
        <v>70095</v>
      </c>
      <c r="C119" s="73" t="s">
        <v>32</v>
      </c>
      <c r="D119" s="74">
        <f>D120+D121+D122+D124+D125+D126+D127+D136</f>
        <v>322300</v>
      </c>
      <c r="E119" s="74">
        <f>E120+E121+E122+E124+E125+E126+E127+E136</f>
        <v>91067</v>
      </c>
      <c r="F119" s="74">
        <f>F120+F121+F122+F124+F125+F126+F127+F136</f>
        <v>15000</v>
      </c>
      <c r="G119" s="74">
        <f>G120+G121+G122+G124+G125+G126+G127+G136</f>
        <v>85058</v>
      </c>
      <c r="H119" s="149">
        <f t="shared" si="0"/>
        <v>0.9340156148769587</v>
      </c>
      <c r="I119" s="150">
        <f t="shared" si="4"/>
        <v>0.006170306345575893</v>
      </c>
    </row>
    <row r="120" spans="1:9" s="135" customFormat="1" ht="12.75">
      <c r="A120" s="66">
        <f t="shared" si="1"/>
        <v>57</v>
      </c>
      <c r="B120" s="97">
        <v>4110</v>
      </c>
      <c r="C120" s="66" t="s">
        <v>44</v>
      </c>
      <c r="D120" s="95">
        <v>0</v>
      </c>
      <c r="E120" s="95">
        <v>2310</v>
      </c>
      <c r="F120" s="95"/>
      <c r="G120" s="95">
        <v>2136</v>
      </c>
      <c r="H120" s="145">
        <f t="shared" si="0"/>
        <v>0.9246753246753247</v>
      </c>
      <c r="I120" s="120">
        <f t="shared" si="4"/>
        <v>0.00015495043798525838</v>
      </c>
    </row>
    <row r="121" spans="1:9" s="135" customFormat="1" ht="12.75">
      <c r="A121" s="66">
        <f t="shared" si="1"/>
        <v>58</v>
      </c>
      <c r="B121" s="97">
        <v>4120</v>
      </c>
      <c r="C121" s="66" t="s">
        <v>45</v>
      </c>
      <c r="D121" s="95">
        <v>0</v>
      </c>
      <c r="E121" s="95">
        <v>319</v>
      </c>
      <c r="F121" s="95"/>
      <c r="G121" s="95">
        <v>294</v>
      </c>
      <c r="H121" s="145">
        <f t="shared" si="0"/>
        <v>0.9216300940438872</v>
      </c>
      <c r="I121" s="120">
        <f t="shared" si="4"/>
        <v>2.1327447924937248E-05</v>
      </c>
    </row>
    <row r="122" spans="1:9" s="135" customFormat="1" ht="12.75">
      <c r="A122" s="66">
        <f t="shared" si="1"/>
        <v>59</v>
      </c>
      <c r="B122" s="97">
        <v>4210</v>
      </c>
      <c r="C122" s="66" t="s">
        <v>205</v>
      </c>
      <c r="D122" s="95">
        <v>0</v>
      </c>
      <c r="E122" s="95">
        <v>0</v>
      </c>
      <c r="F122" s="95"/>
      <c r="G122" s="95">
        <v>0</v>
      </c>
      <c r="H122" s="145"/>
      <c r="I122" s="120"/>
    </row>
    <row r="123" spans="1:9" s="135" customFormat="1" ht="12.75">
      <c r="A123" s="66">
        <f t="shared" si="1"/>
        <v>60</v>
      </c>
      <c r="B123" s="97">
        <v>4270</v>
      </c>
      <c r="C123" s="66" t="s">
        <v>312</v>
      </c>
      <c r="D123" s="95"/>
      <c r="E123" s="95"/>
      <c r="F123" s="95"/>
      <c r="G123" s="95"/>
      <c r="H123" s="145"/>
      <c r="I123" s="120"/>
    </row>
    <row r="124" spans="1:9" s="135" customFormat="1" ht="12.75">
      <c r="A124" s="66">
        <f t="shared" si="1"/>
        <v>61</v>
      </c>
      <c r="B124" s="97"/>
      <c r="C124" s="66" t="s">
        <v>313</v>
      </c>
      <c r="D124" s="95">
        <v>120000</v>
      </c>
      <c r="E124" s="95">
        <v>0</v>
      </c>
      <c r="F124" s="95"/>
      <c r="G124" s="95">
        <v>0</v>
      </c>
      <c r="H124" s="145"/>
      <c r="I124" s="120"/>
    </row>
    <row r="125" spans="1:9" s="135" customFormat="1" ht="12.75">
      <c r="A125" s="66">
        <f t="shared" si="1"/>
        <v>62</v>
      </c>
      <c r="B125" s="97">
        <v>4300</v>
      </c>
      <c r="C125" s="66" t="s">
        <v>203</v>
      </c>
      <c r="D125" s="95">
        <v>17300</v>
      </c>
      <c r="E125" s="95">
        <v>26671</v>
      </c>
      <c r="F125" s="95"/>
      <c r="G125" s="95">
        <v>23878</v>
      </c>
      <c r="H125" s="145">
        <f>G125/E125</f>
        <v>0.8952795170784748</v>
      </c>
      <c r="I125" s="120">
        <f>G125/G$857</f>
        <v>0.0017321659916722846</v>
      </c>
    </row>
    <row r="126" spans="1:9" s="135" customFormat="1" ht="12.75">
      <c r="A126" s="66">
        <f t="shared" si="1"/>
        <v>63</v>
      </c>
      <c r="B126" s="97">
        <v>4430</v>
      </c>
      <c r="C126" s="66" t="s">
        <v>57</v>
      </c>
      <c r="D126" s="95">
        <v>0</v>
      </c>
      <c r="E126" s="95">
        <v>6396</v>
      </c>
      <c r="F126" s="95"/>
      <c r="G126" s="95">
        <v>6396</v>
      </c>
      <c r="H126" s="145">
        <f>G126/E126</f>
        <v>1</v>
      </c>
      <c r="I126" s="120">
        <f>G126/G$857</f>
        <v>0.0004639808058772063</v>
      </c>
    </row>
    <row r="127" spans="1:9" ht="12.75">
      <c r="A127" s="66">
        <f t="shared" si="1"/>
        <v>64</v>
      </c>
      <c r="B127" s="20">
        <v>6050</v>
      </c>
      <c r="C127" s="6" t="s">
        <v>202</v>
      </c>
      <c r="D127" s="50">
        <f>SUM(D129:D135)</f>
        <v>170000</v>
      </c>
      <c r="E127" s="50">
        <f>SUM(E129:E135)</f>
        <v>32700</v>
      </c>
      <c r="F127" s="50">
        <f>SUM(F129:F131)</f>
        <v>0</v>
      </c>
      <c r="G127" s="50">
        <f>SUM(G129:G135)</f>
        <v>29683</v>
      </c>
      <c r="H127" s="145">
        <f aca="true" t="shared" si="5" ref="H127:H136">G127/E127</f>
        <v>0.907737003058104</v>
      </c>
      <c r="I127" s="120">
        <f>G127/G$857</f>
        <v>0.0021532742746799742</v>
      </c>
    </row>
    <row r="128" spans="1:9" ht="12.75">
      <c r="A128" s="66">
        <f t="shared" si="1"/>
        <v>65</v>
      </c>
      <c r="B128" s="6"/>
      <c r="C128" s="6" t="s">
        <v>17</v>
      </c>
      <c r="D128" s="49"/>
      <c r="E128" s="49"/>
      <c r="F128" s="49"/>
      <c r="G128" s="49"/>
      <c r="H128" s="145"/>
      <c r="I128" s="120"/>
    </row>
    <row r="129" spans="1:9" ht="12.75">
      <c r="A129" s="66">
        <f t="shared" si="1"/>
        <v>66</v>
      </c>
      <c r="B129" s="50"/>
      <c r="C129" s="91" t="s">
        <v>267</v>
      </c>
      <c r="D129" s="49">
        <v>100000</v>
      </c>
      <c r="E129" s="49">
        <v>0</v>
      </c>
      <c r="F129" s="49">
        <f>G129-E129</f>
        <v>0</v>
      </c>
      <c r="G129" s="49">
        <v>0</v>
      </c>
      <c r="H129" s="145"/>
      <c r="I129" s="120"/>
    </row>
    <row r="130" spans="1:9" ht="12.75">
      <c r="A130" s="66">
        <f t="shared" si="1"/>
        <v>67</v>
      </c>
      <c r="B130" s="50"/>
      <c r="C130" s="91" t="s">
        <v>345</v>
      </c>
      <c r="D130" s="49">
        <v>20000</v>
      </c>
      <c r="E130" s="49">
        <v>0</v>
      </c>
      <c r="F130" s="49">
        <f>G130-E130</f>
        <v>0</v>
      </c>
      <c r="G130" s="49">
        <v>0</v>
      </c>
      <c r="H130" s="145"/>
      <c r="I130" s="120"/>
    </row>
    <row r="131" spans="1:9" ht="12.75">
      <c r="A131" s="66">
        <f t="shared" si="1"/>
        <v>68</v>
      </c>
      <c r="B131" s="50"/>
      <c r="C131" s="91" t="s">
        <v>346</v>
      </c>
      <c r="D131" s="49">
        <v>50000</v>
      </c>
      <c r="E131" s="49">
        <v>3000</v>
      </c>
      <c r="F131" s="49"/>
      <c r="G131" s="49">
        <v>12</v>
      </c>
      <c r="H131" s="145">
        <f t="shared" si="5"/>
        <v>0.004</v>
      </c>
      <c r="I131" s="120">
        <f aca="true" t="shared" si="6" ref="I131:I137">G131/G$857</f>
        <v>8.705080785688673E-07</v>
      </c>
    </row>
    <row r="132" spans="1:9" ht="12.75">
      <c r="A132" s="66">
        <f t="shared" si="1"/>
        <v>69</v>
      </c>
      <c r="B132" s="50"/>
      <c r="C132" s="91" t="s">
        <v>384</v>
      </c>
      <c r="D132" s="49">
        <v>0</v>
      </c>
      <c r="E132" s="49">
        <v>8042</v>
      </c>
      <c r="F132" s="49"/>
      <c r="G132" s="49">
        <v>8041</v>
      </c>
      <c r="H132" s="145">
        <f t="shared" si="5"/>
        <v>0.9998756528226809</v>
      </c>
      <c r="I132" s="120">
        <f t="shared" si="6"/>
        <v>0.0005833129549810219</v>
      </c>
    </row>
    <row r="133" spans="1:9" ht="12.75">
      <c r="A133" s="66">
        <f t="shared" si="1"/>
        <v>70</v>
      </c>
      <c r="B133" s="50"/>
      <c r="C133" s="91" t="s">
        <v>385</v>
      </c>
      <c r="D133" s="49">
        <v>0</v>
      </c>
      <c r="E133" s="49">
        <v>7500</v>
      </c>
      <c r="F133" s="49"/>
      <c r="G133" s="49">
        <v>7500</v>
      </c>
      <c r="H133" s="145">
        <f t="shared" si="5"/>
        <v>1</v>
      </c>
      <c r="I133" s="120">
        <f t="shared" si="6"/>
        <v>0.000544067549105542</v>
      </c>
    </row>
    <row r="134" spans="1:9" ht="12.75">
      <c r="A134" s="66">
        <f t="shared" si="1"/>
        <v>71</v>
      </c>
      <c r="B134" s="50"/>
      <c r="C134" s="91" t="s">
        <v>386</v>
      </c>
      <c r="D134" s="49">
        <v>0</v>
      </c>
      <c r="E134" s="49">
        <v>12000</v>
      </c>
      <c r="F134" s="49"/>
      <c r="G134" s="49">
        <v>12000</v>
      </c>
      <c r="H134" s="145">
        <f t="shared" si="5"/>
        <v>1</v>
      </c>
      <c r="I134" s="120">
        <f t="shared" si="6"/>
        <v>0.0008705080785688673</v>
      </c>
    </row>
    <row r="135" spans="1:9" ht="12.75">
      <c r="A135" s="66">
        <f t="shared" si="1"/>
        <v>72</v>
      </c>
      <c r="B135" s="50"/>
      <c r="C135" s="91" t="s">
        <v>387</v>
      </c>
      <c r="D135" s="49">
        <v>0</v>
      </c>
      <c r="E135" s="49">
        <v>2158</v>
      </c>
      <c r="F135" s="49"/>
      <c r="G135" s="49">
        <v>2130</v>
      </c>
      <c r="H135" s="145">
        <f t="shared" si="5"/>
        <v>0.9870250231696015</v>
      </c>
      <c r="I135" s="120">
        <f t="shared" si="6"/>
        <v>0.00015451518394597394</v>
      </c>
    </row>
    <row r="136" spans="1:9" ht="12.75">
      <c r="A136" s="66">
        <f t="shared" si="1"/>
        <v>73</v>
      </c>
      <c r="B136" s="34">
        <v>6060</v>
      </c>
      <c r="C136" s="6" t="s">
        <v>284</v>
      </c>
      <c r="D136" s="49">
        <v>15000</v>
      </c>
      <c r="E136" s="49">
        <v>22671</v>
      </c>
      <c r="F136" s="49">
        <v>15000</v>
      </c>
      <c r="G136" s="49">
        <v>22671</v>
      </c>
      <c r="H136" s="145">
        <f t="shared" si="5"/>
        <v>1</v>
      </c>
      <c r="I136" s="120">
        <f t="shared" si="6"/>
        <v>0.0016446073874362326</v>
      </c>
    </row>
    <row r="137" spans="1:9" s="79" customFormat="1" ht="12.75">
      <c r="A137" s="66">
        <f t="shared" si="1"/>
        <v>74</v>
      </c>
      <c r="B137" s="67">
        <v>710</v>
      </c>
      <c r="C137" s="68" t="s">
        <v>166</v>
      </c>
      <c r="D137" s="69">
        <f>D138+D140+D154</f>
        <v>402500</v>
      </c>
      <c r="E137" s="69">
        <f>E138+E140+E154</f>
        <v>201021</v>
      </c>
      <c r="F137" s="69">
        <f>F138+F140+F154</f>
        <v>158751</v>
      </c>
      <c r="G137" s="69">
        <f>G138+G140+G154</f>
        <v>117928</v>
      </c>
      <c r="H137" s="152">
        <f aca="true" t="shared" si="7" ref="H137:H179">G137/E137</f>
        <v>0.5866451763746077</v>
      </c>
      <c r="I137" s="153">
        <f t="shared" si="6"/>
        <v>0.008554773057455781</v>
      </c>
    </row>
    <row r="138" spans="1:9" ht="12.75">
      <c r="A138" s="66">
        <f t="shared" si="1"/>
        <v>75</v>
      </c>
      <c r="B138" s="15">
        <v>71004</v>
      </c>
      <c r="C138" s="77" t="s">
        <v>167</v>
      </c>
      <c r="D138" s="47">
        <f>D139</f>
        <v>196000</v>
      </c>
      <c r="E138" s="47">
        <f>E139</f>
        <v>32000</v>
      </c>
      <c r="F138" s="47">
        <f>F139</f>
        <v>196000</v>
      </c>
      <c r="G138" s="47">
        <f>G139</f>
        <v>13800</v>
      </c>
      <c r="H138" s="149">
        <f>G138/E138</f>
        <v>0.43125</v>
      </c>
      <c r="I138" s="150">
        <f>G138/G$857</f>
        <v>0.0010010842903541975</v>
      </c>
    </row>
    <row r="139" spans="1:9" ht="12.75">
      <c r="A139" s="66">
        <f aca="true" t="shared" si="8" ref="A139:A201">A138+1</f>
        <v>76</v>
      </c>
      <c r="B139" s="6">
        <v>4300</v>
      </c>
      <c r="C139" s="6" t="s">
        <v>203</v>
      </c>
      <c r="D139" s="49">
        <v>196000</v>
      </c>
      <c r="E139" s="49">
        <v>32000</v>
      </c>
      <c r="F139" s="49">
        <v>196000</v>
      </c>
      <c r="G139" s="49">
        <v>13800</v>
      </c>
      <c r="H139" s="145">
        <f t="shared" si="7"/>
        <v>0.43125</v>
      </c>
      <c r="I139" s="120">
        <f>G139/G$857</f>
        <v>0.0010010842903541975</v>
      </c>
    </row>
    <row r="140" spans="1:9" ht="12.75">
      <c r="A140" s="66">
        <f t="shared" si="8"/>
        <v>77</v>
      </c>
      <c r="B140" s="15">
        <v>71014</v>
      </c>
      <c r="C140" s="9" t="s">
        <v>47</v>
      </c>
      <c r="D140" s="47">
        <f>D142+D141</f>
        <v>128000</v>
      </c>
      <c r="E140" s="47">
        <f>E142+E141</f>
        <v>82021</v>
      </c>
      <c r="F140" s="47">
        <f>F142+F141</f>
        <v>-36628</v>
      </c>
      <c r="G140" s="47">
        <f>G142+G141</f>
        <v>18309</v>
      </c>
      <c r="H140" s="149">
        <f t="shared" si="7"/>
        <v>0.22322332085685373</v>
      </c>
      <c r="I140" s="150">
        <f>G140/G$857</f>
        <v>0.0013281777008764494</v>
      </c>
    </row>
    <row r="141" spans="1:9" ht="12.75">
      <c r="A141" s="66">
        <f t="shared" si="8"/>
        <v>78</v>
      </c>
      <c r="B141" s="97">
        <v>4210</v>
      </c>
      <c r="C141" s="66" t="s">
        <v>205</v>
      </c>
      <c r="D141" s="95">
        <v>0</v>
      </c>
      <c r="E141" s="95">
        <v>20000</v>
      </c>
      <c r="F141" s="95"/>
      <c r="G141" s="95">
        <v>0</v>
      </c>
      <c r="H141" s="145"/>
      <c r="I141" s="120"/>
    </row>
    <row r="142" spans="1:9" ht="12.75">
      <c r="A142" s="66">
        <f t="shared" si="8"/>
        <v>79</v>
      </c>
      <c r="B142" s="6">
        <v>4300</v>
      </c>
      <c r="C142" s="6" t="s">
        <v>203</v>
      </c>
      <c r="D142" s="50">
        <f>SUM(D144:D153)</f>
        <v>128000</v>
      </c>
      <c r="E142" s="50">
        <f>SUM(E144:E153)</f>
        <v>62021</v>
      </c>
      <c r="F142" s="50">
        <f>SUM(F144:F153)</f>
        <v>-36628</v>
      </c>
      <c r="G142" s="50">
        <f>SUM(G144:G153)</f>
        <v>18309</v>
      </c>
      <c r="H142" s="145">
        <f t="shared" si="7"/>
        <v>0.29520646232727626</v>
      </c>
      <c r="I142" s="120">
        <f>G142/G$857</f>
        <v>0.0013281777008764494</v>
      </c>
    </row>
    <row r="143" spans="1:9" ht="12.75">
      <c r="A143" s="66">
        <f t="shared" si="8"/>
        <v>80</v>
      </c>
      <c r="B143" s="6"/>
      <c r="C143" s="6" t="s">
        <v>17</v>
      </c>
      <c r="D143" s="49"/>
      <c r="E143" s="49"/>
      <c r="F143" s="49"/>
      <c r="G143" s="49"/>
      <c r="H143" s="145"/>
      <c r="I143" s="120"/>
    </row>
    <row r="144" spans="1:9" ht="12.75">
      <c r="A144" s="66">
        <f t="shared" si="8"/>
        <v>81</v>
      </c>
      <c r="B144" s="6"/>
      <c r="C144" s="6" t="s">
        <v>48</v>
      </c>
      <c r="D144" s="49">
        <v>50000</v>
      </c>
      <c r="E144" s="49">
        <v>15000</v>
      </c>
      <c r="F144" s="49">
        <f aca="true" t="shared" si="9" ref="F144:F150">G144-E144</f>
        <v>-6772</v>
      </c>
      <c r="G144" s="49">
        <v>8228</v>
      </c>
      <c r="H144" s="145">
        <f t="shared" si="7"/>
        <v>0.5485333333333333</v>
      </c>
      <c r="I144" s="120">
        <f>G144/G$857</f>
        <v>0.00059687837253872</v>
      </c>
    </row>
    <row r="145" spans="1:9" ht="12.75">
      <c r="A145" s="66">
        <f t="shared" si="8"/>
        <v>82</v>
      </c>
      <c r="B145" s="6"/>
      <c r="C145" s="6" t="s">
        <v>49</v>
      </c>
      <c r="D145" s="49">
        <v>1000</v>
      </c>
      <c r="E145" s="49">
        <v>0</v>
      </c>
      <c r="F145" s="49">
        <f t="shared" si="9"/>
        <v>0</v>
      </c>
      <c r="G145" s="49">
        <v>0</v>
      </c>
      <c r="H145" s="145"/>
      <c r="I145" s="120"/>
    </row>
    <row r="146" spans="1:9" ht="12.75">
      <c r="A146" s="66">
        <f t="shared" si="8"/>
        <v>83</v>
      </c>
      <c r="B146" s="6"/>
      <c r="C146" s="6" t="s">
        <v>50</v>
      </c>
      <c r="D146" s="49">
        <v>1000</v>
      </c>
      <c r="E146" s="49">
        <v>1000</v>
      </c>
      <c r="F146" s="49">
        <f t="shared" si="9"/>
        <v>-1000</v>
      </c>
      <c r="G146" s="49">
        <v>0</v>
      </c>
      <c r="H146" s="145"/>
      <c r="I146" s="120"/>
    </row>
    <row r="147" spans="1:9" ht="12.75">
      <c r="A147" s="66">
        <f t="shared" si="8"/>
        <v>84</v>
      </c>
      <c r="B147" s="6"/>
      <c r="C147" s="6" t="s">
        <v>51</v>
      </c>
      <c r="D147" s="49">
        <v>2000</v>
      </c>
      <c r="E147" s="49">
        <v>2000</v>
      </c>
      <c r="F147" s="49">
        <f t="shared" si="9"/>
        <v>-2000</v>
      </c>
      <c r="G147" s="49">
        <v>0</v>
      </c>
      <c r="H147" s="145"/>
      <c r="I147" s="120"/>
    </row>
    <row r="148" spans="1:9" ht="12.75">
      <c r="A148" s="66">
        <f t="shared" si="8"/>
        <v>85</v>
      </c>
      <c r="B148" s="6"/>
      <c r="C148" s="6" t="s">
        <v>237</v>
      </c>
      <c r="D148" s="49">
        <v>64000</v>
      </c>
      <c r="E148" s="49">
        <v>15000</v>
      </c>
      <c r="F148" s="49">
        <f t="shared" si="9"/>
        <v>-15000</v>
      </c>
      <c r="G148" s="49">
        <v>0</v>
      </c>
      <c r="H148" s="145"/>
      <c r="I148" s="120"/>
    </row>
    <row r="149" spans="1:9" ht="12.75">
      <c r="A149" s="66">
        <f t="shared" si="8"/>
        <v>86</v>
      </c>
      <c r="B149" s="6"/>
      <c r="C149" s="6" t="s">
        <v>52</v>
      </c>
      <c r="D149" s="49"/>
      <c r="E149" s="49"/>
      <c r="F149" s="49"/>
      <c r="G149" s="49"/>
      <c r="H149" s="145"/>
      <c r="I149" s="120"/>
    </row>
    <row r="150" spans="1:9" ht="12.75">
      <c r="A150" s="66">
        <f t="shared" si="8"/>
        <v>87</v>
      </c>
      <c r="B150" s="6"/>
      <c r="C150" s="6" t="s">
        <v>53</v>
      </c>
      <c r="D150" s="49">
        <v>10000</v>
      </c>
      <c r="E150" s="49">
        <v>18021</v>
      </c>
      <c r="F150" s="49">
        <f t="shared" si="9"/>
        <v>-11856</v>
      </c>
      <c r="G150" s="49">
        <v>6165</v>
      </c>
      <c r="H150" s="145">
        <f t="shared" si="7"/>
        <v>0.34210088230397867</v>
      </c>
      <c r="I150" s="120">
        <f>G150/G$857</f>
        <v>0.00044722352536475556</v>
      </c>
    </row>
    <row r="151" spans="1:9" s="70" customFormat="1" ht="12.75">
      <c r="A151" s="66">
        <f t="shared" si="8"/>
        <v>88</v>
      </c>
      <c r="B151" s="66"/>
      <c r="C151" s="66" t="s">
        <v>365</v>
      </c>
      <c r="D151" s="96">
        <v>0</v>
      </c>
      <c r="E151" s="96">
        <v>5000</v>
      </c>
      <c r="F151" s="96"/>
      <c r="G151" s="96">
        <v>64</v>
      </c>
      <c r="H151" s="145">
        <f t="shared" si="7"/>
        <v>0.0128</v>
      </c>
      <c r="I151" s="120">
        <f>G151/G$857</f>
        <v>4.642709752367292E-06</v>
      </c>
    </row>
    <row r="152" spans="1:9" s="70" customFormat="1" ht="12.75">
      <c r="A152" s="66">
        <f t="shared" si="8"/>
        <v>89</v>
      </c>
      <c r="B152" s="66"/>
      <c r="C152" s="66" t="s">
        <v>366</v>
      </c>
      <c r="D152" s="96">
        <v>0</v>
      </c>
      <c r="E152" s="96">
        <v>1000</v>
      </c>
      <c r="F152" s="96"/>
      <c r="G152" s="96">
        <v>0</v>
      </c>
      <c r="H152" s="145"/>
      <c r="I152" s="120"/>
    </row>
    <row r="153" spans="1:9" s="70" customFormat="1" ht="12.75">
      <c r="A153" s="66">
        <f t="shared" si="8"/>
        <v>90</v>
      </c>
      <c r="B153" s="66"/>
      <c r="C153" s="66" t="s">
        <v>367</v>
      </c>
      <c r="D153" s="96">
        <v>0</v>
      </c>
      <c r="E153" s="96">
        <v>5000</v>
      </c>
      <c r="F153" s="96"/>
      <c r="G153" s="96">
        <v>3852</v>
      </c>
      <c r="H153" s="145">
        <f t="shared" si="7"/>
        <v>0.7704</v>
      </c>
      <c r="I153" s="120">
        <f>G153/G$857</f>
        <v>0.0002794330932206064</v>
      </c>
    </row>
    <row r="154" spans="1:9" s="82" customFormat="1" ht="12.75">
      <c r="A154" s="66">
        <f t="shared" si="8"/>
        <v>91</v>
      </c>
      <c r="B154" s="72">
        <v>71035</v>
      </c>
      <c r="C154" s="73" t="s">
        <v>268</v>
      </c>
      <c r="D154" s="81">
        <f>D155+D156+D161</f>
        <v>78500</v>
      </c>
      <c r="E154" s="81">
        <f>E155+E156+E161</f>
        <v>87000</v>
      </c>
      <c r="F154" s="81">
        <f>F155+F156+F161</f>
        <v>-621</v>
      </c>
      <c r="G154" s="81">
        <f>G155+G156+G161</f>
        <v>85819</v>
      </c>
      <c r="H154" s="149">
        <f t="shared" si="7"/>
        <v>0.9864252873563218</v>
      </c>
      <c r="I154" s="150">
        <f>G154/G$857</f>
        <v>0.006225511066225135</v>
      </c>
    </row>
    <row r="155" spans="1:9" s="70" customFormat="1" ht="12.75">
      <c r="A155" s="66">
        <f t="shared" si="8"/>
        <v>92</v>
      </c>
      <c r="B155" s="97">
        <v>4270</v>
      </c>
      <c r="C155" s="66" t="s">
        <v>388</v>
      </c>
      <c r="D155" s="96">
        <v>0</v>
      </c>
      <c r="E155" s="96">
        <v>3500</v>
      </c>
      <c r="F155" s="96"/>
      <c r="G155" s="96">
        <v>2940</v>
      </c>
      <c r="H155" s="145">
        <f>G155/E155</f>
        <v>0.84</v>
      </c>
      <c r="I155" s="120">
        <f>G155/G$857</f>
        <v>0.00021327447924937248</v>
      </c>
    </row>
    <row r="156" spans="1:9" ht="12.75">
      <c r="A156" s="66">
        <f t="shared" si="8"/>
        <v>93</v>
      </c>
      <c r="B156" s="6">
        <v>4300</v>
      </c>
      <c r="C156" s="6" t="s">
        <v>203</v>
      </c>
      <c r="D156" s="49">
        <f>SUM(D158:D159)</f>
        <v>78500</v>
      </c>
      <c r="E156" s="49">
        <f>SUM(E158:E159)</f>
        <v>83500</v>
      </c>
      <c r="F156" s="49">
        <f>SUM(F158:F159)</f>
        <v>-621</v>
      </c>
      <c r="G156" s="49">
        <f>SUM(G158:G159)</f>
        <v>82879</v>
      </c>
      <c r="H156" s="145">
        <f t="shared" si="7"/>
        <v>0.992562874251497</v>
      </c>
      <c r="I156" s="120">
        <f>G156/G$857</f>
        <v>0.006012236586975763</v>
      </c>
    </row>
    <row r="157" spans="1:9" ht="12.75">
      <c r="A157" s="66">
        <f t="shared" si="8"/>
        <v>94</v>
      </c>
      <c r="B157" s="6"/>
      <c r="C157" s="6" t="s">
        <v>17</v>
      </c>
      <c r="D157" s="49"/>
      <c r="E157" s="49"/>
      <c r="F157" s="49"/>
      <c r="G157" s="49"/>
      <c r="H157" s="145"/>
      <c r="I157" s="120"/>
    </row>
    <row r="158" spans="1:9" ht="12.75">
      <c r="A158" s="66">
        <f t="shared" si="8"/>
        <v>95</v>
      </c>
      <c r="B158" s="6"/>
      <c r="C158" s="6" t="s">
        <v>33</v>
      </c>
      <c r="D158" s="49">
        <v>75000</v>
      </c>
      <c r="E158" s="49">
        <v>79000</v>
      </c>
      <c r="F158" s="49">
        <f>G158-E158</f>
        <v>-380</v>
      </c>
      <c r="G158" s="49">
        <v>78620</v>
      </c>
      <c r="H158" s="145">
        <f t="shared" si="7"/>
        <v>0.9951898734177215</v>
      </c>
      <c r="I158" s="120">
        <f>G158/G$857</f>
        <v>0.005703278761423696</v>
      </c>
    </row>
    <row r="159" spans="1:9" ht="12.75">
      <c r="A159" s="66">
        <f t="shared" si="8"/>
        <v>96</v>
      </c>
      <c r="B159" s="6"/>
      <c r="C159" s="6" t="s">
        <v>34</v>
      </c>
      <c r="D159" s="49">
        <v>3500</v>
      </c>
      <c r="E159" s="49">
        <v>4500</v>
      </c>
      <c r="F159" s="49">
        <f>G159-E159</f>
        <v>-241</v>
      </c>
      <c r="G159" s="49">
        <v>4259</v>
      </c>
      <c r="H159" s="145">
        <f t="shared" si="7"/>
        <v>0.9464444444444444</v>
      </c>
      <c r="I159" s="120">
        <f>G159/G$857</f>
        <v>0.00030895782555206714</v>
      </c>
    </row>
    <row r="160" spans="1:9" ht="12.75">
      <c r="A160" s="66">
        <f t="shared" si="8"/>
        <v>97</v>
      </c>
      <c r="B160" s="6">
        <v>6050</v>
      </c>
      <c r="C160" s="6" t="s">
        <v>202</v>
      </c>
      <c r="D160" s="49"/>
      <c r="E160" s="49"/>
      <c r="F160" s="49"/>
      <c r="G160" s="49"/>
      <c r="H160" s="145"/>
      <c r="I160" s="120"/>
    </row>
    <row r="161" spans="1:9" ht="12.75">
      <c r="A161" s="66">
        <f t="shared" si="8"/>
        <v>98</v>
      </c>
      <c r="B161" s="6"/>
      <c r="C161" s="91" t="s">
        <v>325</v>
      </c>
      <c r="D161" s="49">
        <v>0</v>
      </c>
      <c r="E161" s="49">
        <v>0</v>
      </c>
      <c r="F161" s="49"/>
      <c r="G161" s="49">
        <v>0</v>
      </c>
      <c r="H161" s="145"/>
      <c r="I161" s="120"/>
    </row>
    <row r="162" spans="1:9" s="79" customFormat="1" ht="12.75">
      <c r="A162" s="66">
        <f t="shared" si="8"/>
        <v>99</v>
      </c>
      <c r="B162" s="67">
        <v>750</v>
      </c>
      <c r="C162" s="68" t="s">
        <v>168</v>
      </c>
      <c r="D162" s="80">
        <f>D163+D173+D181+D261+D264</f>
        <v>2709590</v>
      </c>
      <c r="E162" s="80">
        <f>E163+E173+E181+E261+E264</f>
        <v>2902866</v>
      </c>
      <c r="F162" s="80" t="e">
        <f>F163+F173+F181+F261+F264</f>
        <v>#REF!</v>
      </c>
      <c r="G162" s="80">
        <f>G163+G173+G181+G261+G264</f>
        <v>2714341</v>
      </c>
      <c r="H162" s="149">
        <f t="shared" si="7"/>
        <v>0.9350555623304693</v>
      </c>
      <c r="I162" s="150">
        <f aca="true" t="shared" si="10" ref="I162:I176">G162/G$857</f>
        <v>0.19690464737422483</v>
      </c>
    </row>
    <row r="163" spans="1:9" s="82" customFormat="1" ht="12.75">
      <c r="A163" s="66">
        <f t="shared" si="8"/>
        <v>100</v>
      </c>
      <c r="B163" s="72">
        <v>75011</v>
      </c>
      <c r="C163" s="73" t="s">
        <v>102</v>
      </c>
      <c r="D163" s="81">
        <f>SUM(D164:D172)</f>
        <v>123490</v>
      </c>
      <c r="E163" s="81">
        <f>SUM(E164:E172)</f>
        <v>123399</v>
      </c>
      <c r="F163" s="81">
        <f>SUM(F164:F172)</f>
        <v>-16529</v>
      </c>
      <c r="G163" s="81">
        <f>SUM(G164:G172)</f>
        <v>106783</v>
      </c>
      <c r="H163" s="149">
        <f t="shared" si="7"/>
        <v>0.8653473691034773</v>
      </c>
      <c r="I163" s="150">
        <f t="shared" si="10"/>
        <v>0.007746288679484946</v>
      </c>
    </row>
    <row r="164" spans="1:10" s="70" customFormat="1" ht="12.75">
      <c r="A164" s="66">
        <f t="shared" si="8"/>
        <v>101</v>
      </c>
      <c r="B164" s="97">
        <v>3020</v>
      </c>
      <c r="C164" s="66" t="s">
        <v>389</v>
      </c>
      <c r="D164" s="96">
        <v>0</v>
      </c>
      <c r="E164" s="96">
        <v>2300</v>
      </c>
      <c r="F164" s="96"/>
      <c r="G164" s="96">
        <v>2213</v>
      </c>
      <c r="H164" s="145">
        <f>G164/E164</f>
        <v>0.9621739130434782</v>
      </c>
      <c r="I164" s="120">
        <f t="shared" si="10"/>
        <v>0.00016053619815607528</v>
      </c>
      <c r="J164" s="120"/>
    </row>
    <row r="165" spans="1:9" ht="12.75">
      <c r="A165" s="66">
        <f t="shared" si="8"/>
        <v>102</v>
      </c>
      <c r="B165" s="20">
        <v>4010</v>
      </c>
      <c r="C165" s="25" t="s">
        <v>108</v>
      </c>
      <c r="D165" s="49">
        <v>87500</v>
      </c>
      <c r="E165" s="49">
        <v>87500</v>
      </c>
      <c r="F165" s="49">
        <f aca="true" t="shared" si="11" ref="F165:F175">G165-E165</f>
        <v>-11176</v>
      </c>
      <c r="G165" s="49">
        <v>76324</v>
      </c>
      <c r="H165" s="145">
        <f>G165/E165</f>
        <v>0.8722742857142857</v>
      </c>
      <c r="I165" s="120">
        <f t="shared" si="10"/>
        <v>0.005536721549057519</v>
      </c>
    </row>
    <row r="166" spans="1:9" ht="12.75">
      <c r="A166" s="66">
        <f t="shared" si="8"/>
        <v>103</v>
      </c>
      <c r="B166" s="20">
        <v>4040</v>
      </c>
      <c r="C166" s="21" t="s">
        <v>103</v>
      </c>
      <c r="D166" s="49">
        <v>6700</v>
      </c>
      <c r="E166" s="49">
        <v>6656</v>
      </c>
      <c r="F166" s="49">
        <f t="shared" si="11"/>
        <v>0</v>
      </c>
      <c r="G166" s="49">
        <v>6656</v>
      </c>
      <c r="H166" s="145">
        <f t="shared" si="7"/>
        <v>1</v>
      </c>
      <c r="I166" s="120">
        <f t="shared" si="10"/>
        <v>0.0004828418142461984</v>
      </c>
    </row>
    <row r="167" spans="1:9" ht="12.75">
      <c r="A167" s="66">
        <f t="shared" si="8"/>
        <v>104</v>
      </c>
      <c r="B167" s="20">
        <v>4110</v>
      </c>
      <c r="C167" s="20" t="s">
        <v>256</v>
      </c>
      <c r="D167" s="49">
        <v>16900</v>
      </c>
      <c r="E167" s="49">
        <v>16900</v>
      </c>
      <c r="F167" s="49">
        <f t="shared" si="11"/>
        <v>-4467</v>
      </c>
      <c r="G167" s="49">
        <v>12433</v>
      </c>
      <c r="H167" s="145">
        <f t="shared" si="7"/>
        <v>0.7356804733727811</v>
      </c>
      <c r="I167" s="120">
        <f t="shared" si="10"/>
        <v>0.0009019189117372273</v>
      </c>
    </row>
    <row r="168" spans="1:9" ht="12.75">
      <c r="A168" s="66">
        <f t="shared" si="8"/>
        <v>105</v>
      </c>
      <c r="B168" s="20">
        <v>4120</v>
      </c>
      <c r="C168" s="21" t="s">
        <v>106</v>
      </c>
      <c r="D168" s="49">
        <v>2400</v>
      </c>
      <c r="E168" s="49">
        <v>2400</v>
      </c>
      <c r="F168" s="49">
        <f t="shared" si="11"/>
        <v>-638</v>
      </c>
      <c r="G168" s="49">
        <v>1762</v>
      </c>
      <c r="H168" s="145">
        <f t="shared" si="7"/>
        <v>0.7341666666666666</v>
      </c>
      <c r="I168" s="120">
        <f t="shared" si="10"/>
        <v>0.00012781960286986201</v>
      </c>
    </row>
    <row r="169" spans="1:9" ht="12.75">
      <c r="A169" s="66">
        <f t="shared" si="8"/>
        <v>106</v>
      </c>
      <c r="B169" s="20">
        <v>4210</v>
      </c>
      <c r="C169" s="20" t="s">
        <v>205</v>
      </c>
      <c r="D169" s="117">
        <v>4320</v>
      </c>
      <c r="E169" s="117">
        <v>4504</v>
      </c>
      <c r="F169" s="49">
        <f t="shared" si="11"/>
        <v>-1</v>
      </c>
      <c r="G169" s="117">
        <v>4503</v>
      </c>
      <c r="H169" s="145">
        <f>G169/E169</f>
        <v>0.9997779751332149</v>
      </c>
      <c r="I169" s="120">
        <f t="shared" si="10"/>
        <v>0.00032665815648296744</v>
      </c>
    </row>
    <row r="170" spans="1:9" ht="12.75">
      <c r="A170" s="66">
        <f t="shared" si="8"/>
        <v>107</v>
      </c>
      <c r="B170" s="20">
        <v>4300</v>
      </c>
      <c r="C170" s="20" t="s">
        <v>203</v>
      </c>
      <c r="D170" s="49">
        <v>3370</v>
      </c>
      <c r="E170" s="49">
        <v>1270</v>
      </c>
      <c r="F170" s="49">
        <f t="shared" si="11"/>
        <v>-124</v>
      </c>
      <c r="G170" s="49">
        <v>1146</v>
      </c>
      <c r="H170" s="145">
        <f t="shared" si="7"/>
        <v>0.9023622047244094</v>
      </c>
      <c r="I170" s="120">
        <f t="shared" si="10"/>
        <v>8.313352150332683E-05</v>
      </c>
    </row>
    <row r="171" spans="1:9" ht="12.75">
      <c r="A171" s="66">
        <f t="shared" si="8"/>
        <v>108</v>
      </c>
      <c r="B171" s="20">
        <v>4410</v>
      </c>
      <c r="C171" s="25" t="s">
        <v>104</v>
      </c>
      <c r="D171" s="49">
        <v>900</v>
      </c>
      <c r="E171" s="48">
        <v>516</v>
      </c>
      <c r="F171" s="49">
        <f t="shared" si="11"/>
        <v>-123</v>
      </c>
      <c r="G171" s="48">
        <v>393</v>
      </c>
      <c r="H171" s="145">
        <f t="shared" si="7"/>
        <v>0.7616279069767442</v>
      </c>
      <c r="I171" s="120">
        <f t="shared" si="10"/>
        <v>2.8509139573130405E-05</v>
      </c>
    </row>
    <row r="172" spans="1:9" ht="12.75">
      <c r="A172" s="66">
        <f t="shared" si="8"/>
        <v>109</v>
      </c>
      <c r="B172" s="20">
        <v>4440</v>
      </c>
      <c r="C172" s="21" t="s">
        <v>107</v>
      </c>
      <c r="D172" s="49">
        <v>1400</v>
      </c>
      <c r="E172" s="49">
        <v>1353</v>
      </c>
      <c r="F172" s="49">
        <f t="shared" si="11"/>
        <v>0</v>
      </c>
      <c r="G172" s="49">
        <v>1353</v>
      </c>
      <c r="H172" s="145">
        <f t="shared" si="7"/>
        <v>1</v>
      </c>
      <c r="I172" s="120">
        <f t="shared" si="10"/>
        <v>9.814978585863978E-05</v>
      </c>
    </row>
    <row r="173" spans="1:9" s="82" customFormat="1" ht="12.75">
      <c r="A173" s="66">
        <f t="shared" si="8"/>
        <v>110</v>
      </c>
      <c r="B173" s="72">
        <v>75022</v>
      </c>
      <c r="C173" s="73" t="s">
        <v>169</v>
      </c>
      <c r="D173" s="81">
        <f>D174+D175+D176+D180</f>
        <v>120100</v>
      </c>
      <c r="E173" s="81">
        <f>E174+E175+E176+E180</f>
        <v>120100</v>
      </c>
      <c r="F173" s="81" t="e">
        <f>F174+F175+F176+F180+#REF!</f>
        <v>#REF!</v>
      </c>
      <c r="G173" s="81">
        <f>G174+G175+G176+G180</f>
        <v>107244</v>
      </c>
      <c r="H173" s="149">
        <f t="shared" si="7"/>
        <v>0.8929558701082432</v>
      </c>
      <c r="I173" s="150">
        <f t="shared" si="10"/>
        <v>0.0077797306981699675</v>
      </c>
    </row>
    <row r="174" spans="1:9" ht="12.75">
      <c r="A174" s="66">
        <f t="shared" si="8"/>
        <v>111</v>
      </c>
      <c r="B174" s="20">
        <v>3030</v>
      </c>
      <c r="C174" s="25" t="s">
        <v>109</v>
      </c>
      <c r="D174" s="49">
        <v>102100</v>
      </c>
      <c r="E174" s="49">
        <v>102100</v>
      </c>
      <c r="F174" s="49">
        <f t="shared" si="11"/>
        <v>-7068</v>
      </c>
      <c r="G174" s="49">
        <v>95032</v>
      </c>
      <c r="H174" s="145">
        <f t="shared" si="7"/>
        <v>0.93077375122429</v>
      </c>
      <c r="I174" s="120">
        <f t="shared" si="10"/>
        <v>0.006893843643546383</v>
      </c>
    </row>
    <row r="175" spans="1:9" ht="12.75">
      <c r="A175" s="66">
        <f t="shared" si="8"/>
        <v>112</v>
      </c>
      <c r="B175" s="20">
        <v>4210</v>
      </c>
      <c r="C175" s="20" t="s">
        <v>205</v>
      </c>
      <c r="D175" s="49">
        <v>6000</v>
      </c>
      <c r="E175" s="49">
        <v>6000</v>
      </c>
      <c r="F175" s="49">
        <f t="shared" si="11"/>
        <v>-2351</v>
      </c>
      <c r="G175" s="49">
        <v>3649</v>
      </c>
      <c r="H175" s="145">
        <f t="shared" si="7"/>
        <v>0.6081666666666666</v>
      </c>
      <c r="I175" s="120">
        <f t="shared" si="10"/>
        <v>0.0002647069982248164</v>
      </c>
    </row>
    <row r="176" spans="1:9" ht="12.75">
      <c r="A176" s="66">
        <f t="shared" si="8"/>
        <v>113</v>
      </c>
      <c r="B176" s="20">
        <v>4300</v>
      </c>
      <c r="C176" s="20" t="s">
        <v>203</v>
      </c>
      <c r="D176" s="48">
        <f>SUM(D178:D179)</f>
        <v>6000</v>
      </c>
      <c r="E176" s="48">
        <f>SUM(E178:E179)</f>
        <v>9000</v>
      </c>
      <c r="F176" s="48">
        <f>SUM(F178:F179)</f>
        <v>-2505</v>
      </c>
      <c r="G176" s="48">
        <f>SUM(G178:G179)</f>
        <v>6495</v>
      </c>
      <c r="H176" s="145">
        <f t="shared" si="7"/>
        <v>0.7216666666666667</v>
      </c>
      <c r="I176" s="120">
        <f t="shared" si="10"/>
        <v>0.0004711624975253994</v>
      </c>
    </row>
    <row r="177" spans="1:9" ht="12.75">
      <c r="A177" s="66">
        <f t="shared" si="8"/>
        <v>114</v>
      </c>
      <c r="B177" s="24"/>
      <c r="C177" s="21" t="s">
        <v>17</v>
      </c>
      <c r="D177" s="49"/>
      <c r="E177" s="49"/>
      <c r="F177" s="49"/>
      <c r="G177" s="49"/>
      <c r="H177" s="145"/>
      <c r="I177" s="120"/>
    </row>
    <row r="178" spans="1:9" ht="12.75">
      <c r="A178" s="66">
        <f t="shared" si="8"/>
        <v>115</v>
      </c>
      <c r="B178" s="20"/>
      <c r="C178" s="21" t="s">
        <v>71</v>
      </c>
      <c r="D178" s="49">
        <v>4800</v>
      </c>
      <c r="E178" s="49">
        <v>6800</v>
      </c>
      <c r="F178" s="49">
        <f>G178-E178</f>
        <v>-2395</v>
      </c>
      <c r="G178" s="49">
        <v>4405</v>
      </c>
      <c r="H178" s="145">
        <f t="shared" si="7"/>
        <v>0.6477941176470589</v>
      </c>
      <c r="I178" s="120">
        <f>G178/G$857</f>
        <v>0.00031954900717465505</v>
      </c>
    </row>
    <row r="179" spans="1:9" ht="12.75">
      <c r="A179" s="66">
        <f t="shared" si="8"/>
        <v>116</v>
      </c>
      <c r="B179" s="83"/>
      <c r="C179" s="21" t="s">
        <v>110</v>
      </c>
      <c r="D179" s="49">
        <v>1200</v>
      </c>
      <c r="E179" s="49">
        <v>2200</v>
      </c>
      <c r="F179" s="49">
        <f>G179-E179</f>
        <v>-110</v>
      </c>
      <c r="G179" s="49">
        <v>2090</v>
      </c>
      <c r="H179" s="145">
        <f t="shared" si="7"/>
        <v>0.95</v>
      </c>
      <c r="I179" s="120">
        <f>G179/G$857</f>
        <v>0.0001516134903507444</v>
      </c>
    </row>
    <row r="180" spans="1:9" ht="12.75">
      <c r="A180" s="66">
        <f t="shared" si="8"/>
        <v>117</v>
      </c>
      <c r="B180" s="20">
        <v>4410</v>
      </c>
      <c r="C180" s="21" t="s">
        <v>104</v>
      </c>
      <c r="D180" s="55">
        <v>6000</v>
      </c>
      <c r="E180" s="55">
        <v>3000</v>
      </c>
      <c r="F180" s="55">
        <v>6000</v>
      </c>
      <c r="G180" s="55">
        <v>2068</v>
      </c>
      <c r="H180" s="55">
        <v>6000</v>
      </c>
      <c r="I180" s="55">
        <v>6000</v>
      </c>
    </row>
    <row r="181" spans="1:9" s="82" customFormat="1" ht="12.75">
      <c r="A181" s="66">
        <f t="shared" si="8"/>
        <v>118</v>
      </c>
      <c r="B181" s="72">
        <v>75023</v>
      </c>
      <c r="C181" s="73" t="s">
        <v>170</v>
      </c>
      <c r="D181" s="81">
        <f>D182+D186+D189+D190+D191+D192+D193+D194+D209+D213+D243+D248+D249+D254+D255+D257+D258+D256</f>
        <v>2299200</v>
      </c>
      <c r="E181" s="81">
        <f>E182+E186+E189+E190+E191+E192+E193+E194+E209+E213+E243+E248+E249+E254+E255+E257+E258+E256</f>
        <v>2386767</v>
      </c>
      <c r="F181" s="81">
        <f>F182+F186+F189+F190+F191+F192+F193+F194+F209+F213+F243+F248+F249+F254+F255+F257+F258+F256</f>
        <v>-118533</v>
      </c>
      <c r="G181" s="81">
        <f>G182+G186+G189+G190+G191+G192+G193+G194+G209+G213+G243+G248+G249+G254+G255+G257+G258+G256</f>
        <v>2264411</v>
      </c>
      <c r="H181" s="149">
        <f aca="true" t="shared" si="12" ref="H181:H243">G181/E181</f>
        <v>0.948735674659487</v>
      </c>
      <c r="I181" s="150">
        <f>G181/G$857</f>
        <v>0.16426567239168394</v>
      </c>
    </row>
    <row r="182" spans="1:9" ht="12.75">
      <c r="A182" s="66">
        <f t="shared" si="8"/>
        <v>119</v>
      </c>
      <c r="B182" s="20">
        <v>3020</v>
      </c>
      <c r="C182" s="25" t="s">
        <v>208</v>
      </c>
      <c r="D182" s="48">
        <f>SUM(D184:D185)</f>
        <v>4900</v>
      </c>
      <c r="E182" s="48">
        <f>SUM(E184:E185)</f>
        <v>4900</v>
      </c>
      <c r="F182" s="49">
        <f aca="true" t="shared" si="13" ref="F182:F236">G182-E182</f>
        <v>-545</v>
      </c>
      <c r="G182" s="48">
        <f>SUM(G184:G185)</f>
        <v>4355</v>
      </c>
      <c r="H182" s="145">
        <f t="shared" si="12"/>
        <v>0.8887755102040816</v>
      </c>
      <c r="I182" s="120">
        <f>G182/G$857</f>
        <v>0.0003159218901806181</v>
      </c>
    </row>
    <row r="183" spans="1:9" ht="12.75">
      <c r="A183" s="66">
        <f t="shared" si="8"/>
        <v>120</v>
      </c>
      <c r="B183" s="20"/>
      <c r="C183" s="21" t="s">
        <v>17</v>
      </c>
      <c r="D183" s="49"/>
      <c r="E183" s="49"/>
      <c r="F183" s="49">
        <f t="shared" si="13"/>
        <v>0</v>
      </c>
      <c r="G183" s="49"/>
      <c r="H183" s="145"/>
      <c r="I183" s="120"/>
    </row>
    <row r="184" spans="1:9" ht="12.75">
      <c r="A184" s="66">
        <f t="shared" si="8"/>
        <v>121</v>
      </c>
      <c r="B184" s="20"/>
      <c r="C184" s="21" t="s">
        <v>111</v>
      </c>
      <c r="D184" s="49">
        <v>400</v>
      </c>
      <c r="E184" s="49">
        <v>400</v>
      </c>
      <c r="F184" s="49">
        <f t="shared" si="13"/>
        <v>-400</v>
      </c>
      <c r="G184" s="49">
        <v>0</v>
      </c>
      <c r="H184" s="145"/>
      <c r="I184" s="120"/>
    </row>
    <row r="185" spans="1:9" ht="12.75">
      <c r="A185" s="66">
        <f t="shared" si="8"/>
        <v>122</v>
      </c>
      <c r="B185" s="20"/>
      <c r="C185" s="25" t="s">
        <v>112</v>
      </c>
      <c r="D185" s="49">
        <v>4500</v>
      </c>
      <c r="E185" s="49">
        <v>4500</v>
      </c>
      <c r="F185" s="49">
        <f t="shared" si="13"/>
        <v>-145</v>
      </c>
      <c r="G185" s="49">
        <v>4355</v>
      </c>
      <c r="H185" s="145">
        <f t="shared" si="12"/>
        <v>0.9677777777777777</v>
      </c>
      <c r="I185" s="120">
        <f>G185/G$857</f>
        <v>0.0003159218901806181</v>
      </c>
    </row>
    <row r="186" spans="1:9" ht="12.75">
      <c r="A186" s="66">
        <f t="shared" si="8"/>
        <v>123</v>
      </c>
      <c r="B186" s="20">
        <v>3030</v>
      </c>
      <c r="C186" s="21" t="s">
        <v>113</v>
      </c>
      <c r="D186" s="48">
        <f>SUM(D188:D188)</f>
        <v>5500</v>
      </c>
      <c r="E186" s="48">
        <f>SUM(E188:E188)</f>
        <v>5900</v>
      </c>
      <c r="F186" s="49">
        <f t="shared" si="13"/>
        <v>-144</v>
      </c>
      <c r="G186" s="48">
        <f>SUM(G188:G188)</f>
        <v>5756</v>
      </c>
      <c r="H186" s="145">
        <f t="shared" si="12"/>
        <v>0.9755932203389831</v>
      </c>
      <c r="I186" s="120">
        <f>G186/G$857</f>
        <v>0.00041755370835353336</v>
      </c>
    </row>
    <row r="187" spans="1:9" ht="12.75">
      <c r="A187" s="66">
        <f t="shared" si="8"/>
        <v>124</v>
      </c>
      <c r="B187" s="20"/>
      <c r="C187" s="20" t="s">
        <v>17</v>
      </c>
      <c r="D187" s="49"/>
      <c r="E187" s="49"/>
      <c r="F187" s="49">
        <f t="shared" si="13"/>
        <v>0</v>
      </c>
      <c r="G187" s="49"/>
      <c r="H187" s="145"/>
      <c r="I187" s="120"/>
    </row>
    <row r="188" spans="1:9" ht="12.75">
      <c r="A188" s="66">
        <f t="shared" si="8"/>
        <v>125</v>
      </c>
      <c r="B188" s="20"/>
      <c r="C188" s="20" t="s">
        <v>246</v>
      </c>
      <c r="D188" s="49">
        <v>5500</v>
      </c>
      <c r="E188" s="49">
        <v>5900</v>
      </c>
      <c r="F188" s="49">
        <f t="shared" si="13"/>
        <v>-144</v>
      </c>
      <c r="G188" s="49">
        <v>5756</v>
      </c>
      <c r="H188" s="145">
        <f t="shared" si="12"/>
        <v>0.9755932203389831</v>
      </c>
      <c r="I188" s="120">
        <f aca="true" t="shared" si="14" ref="I188:I194">G188/G$857</f>
        <v>0.00041755370835353336</v>
      </c>
    </row>
    <row r="189" spans="1:9" ht="12.75">
      <c r="A189" s="66">
        <f t="shared" si="8"/>
        <v>126</v>
      </c>
      <c r="B189" s="20">
        <v>4010</v>
      </c>
      <c r="C189" s="25" t="s">
        <v>108</v>
      </c>
      <c r="D189" s="49">
        <v>1318000</v>
      </c>
      <c r="E189" s="49">
        <v>1311437</v>
      </c>
      <c r="F189" s="49">
        <f t="shared" si="13"/>
        <v>-44811</v>
      </c>
      <c r="G189" s="49">
        <v>1266626</v>
      </c>
      <c r="H189" s="145">
        <f t="shared" si="12"/>
        <v>0.9658306117640421</v>
      </c>
      <c r="I189" s="120">
        <f t="shared" si="14"/>
        <v>0.09188401379378085</v>
      </c>
    </row>
    <row r="190" spans="1:9" ht="12.75">
      <c r="A190" s="66">
        <f t="shared" si="8"/>
        <v>127</v>
      </c>
      <c r="B190" s="20">
        <v>4040</v>
      </c>
      <c r="C190" s="21" t="s">
        <v>103</v>
      </c>
      <c r="D190" s="49">
        <v>82000</v>
      </c>
      <c r="E190" s="49">
        <v>93083</v>
      </c>
      <c r="F190" s="49">
        <f t="shared" si="13"/>
        <v>0</v>
      </c>
      <c r="G190" s="49">
        <v>93083</v>
      </c>
      <c r="H190" s="145">
        <f t="shared" si="12"/>
        <v>1</v>
      </c>
      <c r="I190" s="120">
        <f t="shared" si="14"/>
        <v>0.006752458623118823</v>
      </c>
    </row>
    <row r="191" spans="1:9" ht="12.75">
      <c r="A191" s="66">
        <f t="shared" si="8"/>
        <v>128</v>
      </c>
      <c r="B191" s="20">
        <v>4110</v>
      </c>
      <c r="C191" s="21" t="s">
        <v>105</v>
      </c>
      <c r="D191" s="49">
        <v>250000</v>
      </c>
      <c r="E191" s="49">
        <v>250310</v>
      </c>
      <c r="F191" s="49">
        <f t="shared" si="13"/>
        <v>-31906</v>
      </c>
      <c r="G191" s="49">
        <v>218404</v>
      </c>
      <c r="H191" s="145">
        <f t="shared" si="12"/>
        <v>0.8725340577683672</v>
      </c>
      <c r="I191" s="120">
        <f t="shared" si="14"/>
        <v>0.015843537199312908</v>
      </c>
    </row>
    <row r="192" spans="1:9" ht="12.75">
      <c r="A192" s="66">
        <f t="shared" si="8"/>
        <v>129</v>
      </c>
      <c r="B192" s="20">
        <v>4120</v>
      </c>
      <c r="C192" s="21" t="s">
        <v>106</v>
      </c>
      <c r="D192" s="49">
        <v>34200</v>
      </c>
      <c r="E192" s="49">
        <v>35010</v>
      </c>
      <c r="F192" s="49">
        <f t="shared" si="13"/>
        <v>-2569</v>
      </c>
      <c r="G192" s="49">
        <v>32441</v>
      </c>
      <c r="H192" s="145">
        <f t="shared" si="12"/>
        <v>0.9266209654384462</v>
      </c>
      <c r="I192" s="120">
        <f t="shared" si="14"/>
        <v>0.002353346048071052</v>
      </c>
    </row>
    <row r="193" spans="1:9" ht="12.75">
      <c r="A193" s="66">
        <f t="shared" si="8"/>
        <v>130</v>
      </c>
      <c r="B193" s="20">
        <v>4140</v>
      </c>
      <c r="C193" s="20" t="s">
        <v>251</v>
      </c>
      <c r="D193" s="49">
        <v>7400</v>
      </c>
      <c r="E193" s="49">
        <v>9400</v>
      </c>
      <c r="F193" s="49">
        <f t="shared" si="13"/>
        <v>-961</v>
      </c>
      <c r="G193" s="49">
        <v>8439</v>
      </c>
      <c r="H193" s="145">
        <f t="shared" si="12"/>
        <v>0.8977659574468085</v>
      </c>
      <c r="I193" s="120">
        <f t="shared" si="14"/>
        <v>0.0006121848062535559</v>
      </c>
    </row>
    <row r="194" spans="1:9" ht="12.75">
      <c r="A194" s="66">
        <f t="shared" si="8"/>
        <v>131</v>
      </c>
      <c r="B194" s="20">
        <v>4210</v>
      </c>
      <c r="C194" s="20" t="s">
        <v>205</v>
      </c>
      <c r="D194" s="117">
        <f>SUM(D196:D208)</f>
        <v>112800</v>
      </c>
      <c r="E194" s="117">
        <f>SUM(E196:E208)</f>
        <v>153450</v>
      </c>
      <c r="F194" s="117">
        <f>SUM(F196:F208)</f>
        <v>-4026</v>
      </c>
      <c r="G194" s="117">
        <f>SUM(G196:G208)</f>
        <v>149323</v>
      </c>
      <c r="H194" s="145">
        <f t="shared" si="12"/>
        <v>0.9731052460084718</v>
      </c>
      <c r="I194" s="120">
        <f t="shared" si="14"/>
        <v>0.01083223981801158</v>
      </c>
    </row>
    <row r="195" spans="1:9" ht="12.75">
      <c r="A195" s="66">
        <f t="shared" si="8"/>
        <v>132</v>
      </c>
      <c r="B195" s="20"/>
      <c r="C195" s="21" t="s">
        <v>17</v>
      </c>
      <c r="D195" s="49"/>
      <c r="E195" s="49"/>
      <c r="F195" s="49">
        <f t="shared" si="13"/>
        <v>0</v>
      </c>
      <c r="G195" s="49"/>
      <c r="H195" s="145"/>
      <c r="I195" s="120"/>
    </row>
    <row r="196" spans="1:9" ht="12.75">
      <c r="A196" s="66">
        <f t="shared" si="8"/>
        <v>133</v>
      </c>
      <c r="B196" s="20"/>
      <c r="C196" s="21" t="s">
        <v>116</v>
      </c>
      <c r="D196" s="55">
        <v>6900</v>
      </c>
      <c r="E196" s="49">
        <v>9238</v>
      </c>
      <c r="F196" s="49">
        <f t="shared" si="13"/>
        <v>0</v>
      </c>
      <c r="G196" s="49">
        <v>9238</v>
      </c>
      <c r="H196" s="145">
        <f t="shared" si="12"/>
        <v>1</v>
      </c>
      <c r="I196" s="120">
        <f aca="true" t="shared" si="15" ref="I196:I209">G196/G$857</f>
        <v>0.0006701461358182664</v>
      </c>
    </row>
    <row r="197" spans="1:9" ht="12.75">
      <c r="A197" s="66">
        <f t="shared" si="8"/>
        <v>134</v>
      </c>
      <c r="B197" s="20"/>
      <c r="C197" s="21" t="s">
        <v>117</v>
      </c>
      <c r="D197" s="55">
        <v>21700</v>
      </c>
      <c r="E197" s="49">
        <v>27780</v>
      </c>
      <c r="F197" s="49">
        <f t="shared" si="13"/>
        <v>0</v>
      </c>
      <c r="G197" s="49">
        <v>27780</v>
      </c>
      <c r="H197" s="145">
        <f t="shared" si="12"/>
        <v>1</v>
      </c>
      <c r="I197" s="120">
        <f t="shared" si="15"/>
        <v>0.002015226201886928</v>
      </c>
    </row>
    <row r="198" spans="1:9" ht="12.75">
      <c r="A198" s="66">
        <f t="shared" si="8"/>
        <v>135</v>
      </c>
      <c r="B198" s="20"/>
      <c r="C198" s="21" t="s">
        <v>118</v>
      </c>
      <c r="D198" s="55">
        <v>8500</v>
      </c>
      <c r="E198" s="49">
        <v>7418</v>
      </c>
      <c r="F198" s="49">
        <f t="shared" si="13"/>
        <v>0</v>
      </c>
      <c r="G198" s="49">
        <v>7418</v>
      </c>
      <c r="H198" s="145">
        <f t="shared" si="12"/>
        <v>1</v>
      </c>
      <c r="I198" s="120">
        <f t="shared" si="15"/>
        <v>0.0005381190772353214</v>
      </c>
    </row>
    <row r="199" spans="1:9" ht="12.75">
      <c r="A199" s="66">
        <f t="shared" si="8"/>
        <v>136</v>
      </c>
      <c r="B199" s="20"/>
      <c r="C199" s="21" t="s">
        <v>119</v>
      </c>
      <c r="D199" s="55">
        <v>19200</v>
      </c>
      <c r="E199" s="49">
        <v>30955</v>
      </c>
      <c r="F199" s="49">
        <f t="shared" si="13"/>
        <v>0</v>
      </c>
      <c r="G199" s="49">
        <v>30955</v>
      </c>
      <c r="H199" s="145">
        <f t="shared" si="12"/>
        <v>1</v>
      </c>
      <c r="I199" s="120">
        <f t="shared" si="15"/>
        <v>0.002245548131008274</v>
      </c>
    </row>
    <row r="200" spans="1:9" ht="12.75">
      <c r="A200" s="66">
        <f t="shared" si="8"/>
        <v>137</v>
      </c>
      <c r="B200" s="20"/>
      <c r="C200" s="21" t="s">
        <v>120</v>
      </c>
      <c r="D200" s="55">
        <v>12000</v>
      </c>
      <c r="E200" s="49">
        <v>12650</v>
      </c>
      <c r="F200" s="49">
        <f t="shared" si="13"/>
        <v>-1430</v>
      </c>
      <c r="G200" s="49">
        <v>11220</v>
      </c>
      <c r="H200" s="145">
        <f t="shared" si="12"/>
        <v>0.8869565217391304</v>
      </c>
      <c r="I200" s="120">
        <f t="shared" si="15"/>
        <v>0.0008139250534618909</v>
      </c>
    </row>
    <row r="201" spans="1:9" ht="12.75">
      <c r="A201" s="66">
        <f t="shared" si="8"/>
        <v>138</v>
      </c>
      <c r="B201" s="20"/>
      <c r="C201" s="21" t="s">
        <v>121</v>
      </c>
      <c r="D201" s="55">
        <v>5000</v>
      </c>
      <c r="E201" s="49">
        <v>7522</v>
      </c>
      <c r="F201" s="49">
        <f t="shared" si="13"/>
        <v>0</v>
      </c>
      <c r="G201" s="49">
        <v>7522</v>
      </c>
      <c r="H201" s="145">
        <f t="shared" si="12"/>
        <v>1</v>
      </c>
      <c r="I201" s="120">
        <f t="shared" si="15"/>
        <v>0.0005456634805829183</v>
      </c>
    </row>
    <row r="202" spans="1:9" ht="12.75">
      <c r="A202" s="66">
        <f aca="true" t="shared" si="16" ref="A202:A265">A201+1</f>
        <v>139</v>
      </c>
      <c r="B202" s="20"/>
      <c r="C202" s="21" t="s">
        <v>122</v>
      </c>
      <c r="D202" s="55">
        <v>10000</v>
      </c>
      <c r="E202" s="49">
        <v>12040</v>
      </c>
      <c r="F202" s="49">
        <f t="shared" si="13"/>
        <v>-1854</v>
      </c>
      <c r="G202" s="49">
        <v>10186</v>
      </c>
      <c r="H202" s="145">
        <f t="shared" si="12"/>
        <v>0.8460132890365448</v>
      </c>
      <c r="I202" s="120">
        <f t="shared" si="15"/>
        <v>0.0007389162740252069</v>
      </c>
    </row>
    <row r="203" spans="1:9" ht="12.75">
      <c r="A203" s="66">
        <f t="shared" si="16"/>
        <v>140</v>
      </c>
      <c r="B203" s="20"/>
      <c r="C203" s="21" t="s">
        <v>123</v>
      </c>
      <c r="D203" s="55">
        <v>5600</v>
      </c>
      <c r="E203" s="49">
        <v>210</v>
      </c>
      <c r="F203" s="49">
        <f t="shared" si="13"/>
        <v>-2</v>
      </c>
      <c r="G203" s="49">
        <v>208</v>
      </c>
      <c r="H203" s="145">
        <f t="shared" si="12"/>
        <v>0.9904761904761905</v>
      </c>
      <c r="I203" s="120">
        <f t="shared" si="15"/>
        <v>1.50888066951937E-05</v>
      </c>
    </row>
    <row r="204" spans="1:9" ht="12.75">
      <c r="A204" s="66">
        <f t="shared" si="16"/>
        <v>141</v>
      </c>
      <c r="B204" s="20"/>
      <c r="C204" s="21" t="s">
        <v>21</v>
      </c>
      <c r="D204" s="55">
        <v>2700</v>
      </c>
      <c r="E204" s="49">
        <v>8378</v>
      </c>
      <c r="F204" s="49">
        <f t="shared" si="13"/>
        <v>-36</v>
      </c>
      <c r="G204" s="49">
        <v>8342</v>
      </c>
      <c r="H204" s="145">
        <f t="shared" si="12"/>
        <v>0.995703031749821</v>
      </c>
      <c r="I204" s="120">
        <f t="shared" si="15"/>
        <v>0.0006051481992851242</v>
      </c>
    </row>
    <row r="205" spans="1:9" ht="12.75">
      <c r="A205" s="66">
        <f t="shared" si="16"/>
        <v>142</v>
      </c>
      <c r="B205" s="20"/>
      <c r="C205" s="21" t="s">
        <v>124</v>
      </c>
      <c r="D205" s="55">
        <v>9500</v>
      </c>
      <c r="E205" s="49">
        <v>20224</v>
      </c>
      <c r="F205" s="49">
        <f t="shared" si="13"/>
        <v>0</v>
      </c>
      <c r="G205" s="49">
        <v>20224</v>
      </c>
      <c r="H205" s="145">
        <f t="shared" si="12"/>
        <v>1</v>
      </c>
      <c r="I205" s="120">
        <f t="shared" si="15"/>
        <v>0.0014670962817480643</v>
      </c>
    </row>
    <row r="206" spans="1:9" ht="12.75">
      <c r="A206" s="66">
        <f t="shared" si="16"/>
        <v>143</v>
      </c>
      <c r="B206" s="20"/>
      <c r="C206" s="20" t="s">
        <v>269</v>
      </c>
      <c r="D206" s="55">
        <v>10000</v>
      </c>
      <c r="E206" s="49">
        <v>13000</v>
      </c>
      <c r="F206" s="49">
        <f t="shared" si="13"/>
        <v>-704</v>
      </c>
      <c r="G206" s="49">
        <v>12296</v>
      </c>
      <c r="H206" s="145">
        <f t="shared" si="12"/>
        <v>0.9458461538461539</v>
      </c>
      <c r="I206" s="120">
        <f t="shared" si="15"/>
        <v>0.0008919806111735661</v>
      </c>
    </row>
    <row r="207" spans="1:9" ht="12.75">
      <c r="A207" s="66">
        <f t="shared" si="16"/>
        <v>144</v>
      </c>
      <c r="B207" s="20"/>
      <c r="C207" s="20" t="s">
        <v>326</v>
      </c>
      <c r="D207" s="55">
        <v>1700</v>
      </c>
      <c r="E207" s="49">
        <v>954</v>
      </c>
      <c r="F207" s="49"/>
      <c r="G207" s="49">
        <v>854</v>
      </c>
      <c r="H207" s="145">
        <f>G207/E207</f>
        <v>0.8951781970649895</v>
      </c>
      <c r="I207" s="120">
        <f t="shared" si="15"/>
        <v>6.195115825815105E-05</v>
      </c>
    </row>
    <row r="208" spans="1:9" ht="12.75">
      <c r="A208" s="66">
        <f t="shared" si="16"/>
        <v>145</v>
      </c>
      <c r="B208" s="20"/>
      <c r="C208" s="20" t="s">
        <v>390</v>
      </c>
      <c r="D208" s="55">
        <v>0</v>
      </c>
      <c r="E208" s="49">
        <v>3081</v>
      </c>
      <c r="F208" s="49"/>
      <c r="G208" s="49">
        <v>3080</v>
      </c>
      <c r="H208" s="145">
        <f>G208/E208</f>
        <v>0.9996754300551769</v>
      </c>
      <c r="I208" s="120">
        <f t="shared" si="15"/>
        <v>0.00022343040683267594</v>
      </c>
    </row>
    <row r="209" spans="1:9" ht="12.75">
      <c r="A209" s="66">
        <f t="shared" si="16"/>
        <v>146</v>
      </c>
      <c r="B209" s="20">
        <v>4260</v>
      </c>
      <c r="C209" s="20" t="s">
        <v>209</v>
      </c>
      <c r="D209" s="55">
        <f>SUM(D211:D212)</f>
        <v>9000</v>
      </c>
      <c r="E209" s="55">
        <f>SUM(E211:E212)</f>
        <v>10700</v>
      </c>
      <c r="F209" s="49">
        <f t="shared" si="13"/>
        <v>-1144</v>
      </c>
      <c r="G209" s="55">
        <f>SUM(G211:G212)</f>
        <v>9556</v>
      </c>
      <c r="H209" s="145">
        <f t="shared" si="12"/>
        <v>0.8930841121495328</v>
      </c>
      <c r="I209" s="120">
        <f t="shared" si="15"/>
        <v>0.0006932145999003414</v>
      </c>
    </row>
    <row r="210" spans="1:9" ht="12.75">
      <c r="A210" s="66">
        <f t="shared" si="16"/>
        <v>147</v>
      </c>
      <c r="B210" s="20"/>
      <c r="C210" s="21" t="s">
        <v>17</v>
      </c>
      <c r="D210" s="49"/>
      <c r="E210" s="49"/>
      <c r="F210" s="49">
        <f t="shared" si="13"/>
        <v>0</v>
      </c>
      <c r="G210" s="49"/>
      <c r="H210" s="145"/>
      <c r="I210" s="120"/>
    </row>
    <row r="211" spans="1:9" ht="12.75">
      <c r="A211" s="66">
        <f t="shared" si="16"/>
        <v>148</v>
      </c>
      <c r="B211" s="20"/>
      <c r="C211" s="21" t="s">
        <v>42</v>
      </c>
      <c r="D211" s="49">
        <v>7000</v>
      </c>
      <c r="E211" s="49">
        <v>8700</v>
      </c>
      <c r="F211" s="49">
        <f t="shared" si="13"/>
        <v>-1027</v>
      </c>
      <c r="G211" s="49">
        <v>7673</v>
      </c>
      <c r="H211" s="145">
        <f t="shared" si="12"/>
        <v>0.8819540229885058</v>
      </c>
      <c r="I211" s="120">
        <f>G211/G$857</f>
        <v>0.0005566173739049099</v>
      </c>
    </row>
    <row r="212" spans="1:9" ht="12.75">
      <c r="A212" s="66">
        <f t="shared" si="16"/>
        <v>149</v>
      </c>
      <c r="B212" s="20"/>
      <c r="C212" s="21" t="s">
        <v>125</v>
      </c>
      <c r="D212" s="49">
        <v>2000</v>
      </c>
      <c r="E212" s="49">
        <v>2000</v>
      </c>
      <c r="F212" s="49">
        <f t="shared" si="13"/>
        <v>-117</v>
      </c>
      <c r="G212" s="49">
        <v>1883</v>
      </c>
      <c r="H212" s="145">
        <f t="shared" si="12"/>
        <v>0.9415</v>
      </c>
      <c r="I212" s="120">
        <f>G212/G$857</f>
        <v>0.00013659722599543143</v>
      </c>
    </row>
    <row r="213" spans="1:9" ht="12.75">
      <c r="A213" s="66">
        <f t="shared" si="16"/>
        <v>150</v>
      </c>
      <c r="B213" s="20">
        <v>4300</v>
      </c>
      <c r="C213" s="20" t="s">
        <v>203</v>
      </c>
      <c r="D213" s="55">
        <f>SUM(D215:D242)</f>
        <v>350700</v>
      </c>
      <c r="E213" s="55">
        <f>SUM(E215:E242)</f>
        <v>392899</v>
      </c>
      <c r="F213" s="55">
        <f>SUM(F215:F242)</f>
        <v>-17006</v>
      </c>
      <c r="G213" s="55">
        <f>SUM(G215:G242)</f>
        <v>372629</v>
      </c>
      <c r="H213" s="145">
        <f t="shared" si="12"/>
        <v>0.9484091331359967</v>
      </c>
      <c r="I213" s="120">
        <f>G213/G$857</f>
        <v>0.027031379567419873</v>
      </c>
    </row>
    <row r="214" spans="1:9" ht="12.75">
      <c r="A214" s="66">
        <f t="shared" si="16"/>
        <v>151</v>
      </c>
      <c r="B214" s="20"/>
      <c r="C214" s="21" t="s">
        <v>17</v>
      </c>
      <c r="D214" s="49"/>
      <c r="E214" s="49"/>
      <c r="F214" s="49">
        <f t="shared" si="13"/>
        <v>0</v>
      </c>
      <c r="G214" s="49"/>
      <c r="H214" s="145"/>
      <c r="I214" s="120"/>
    </row>
    <row r="215" spans="1:9" ht="12.75">
      <c r="A215" s="66">
        <f t="shared" si="16"/>
        <v>152</v>
      </c>
      <c r="B215" s="20"/>
      <c r="C215" s="21" t="s">
        <v>126</v>
      </c>
      <c r="D215" s="49">
        <v>80000</v>
      </c>
      <c r="E215" s="49">
        <v>72000</v>
      </c>
      <c r="F215" s="49">
        <f t="shared" si="13"/>
        <v>-394</v>
      </c>
      <c r="G215" s="49">
        <v>71606</v>
      </c>
      <c r="H215" s="145">
        <f t="shared" si="12"/>
        <v>0.9945277777777778</v>
      </c>
      <c r="I215" s="120">
        <f aca="true" t="shared" si="17" ref="I215:I220">G215/G$857</f>
        <v>0.005194466789500193</v>
      </c>
    </row>
    <row r="216" spans="1:9" ht="12.75">
      <c r="A216" s="66">
        <f t="shared" si="16"/>
        <v>153</v>
      </c>
      <c r="B216" s="20"/>
      <c r="C216" s="21" t="s">
        <v>84</v>
      </c>
      <c r="D216" s="49">
        <v>86000</v>
      </c>
      <c r="E216" s="49">
        <v>86000</v>
      </c>
      <c r="F216" s="49">
        <f t="shared" si="13"/>
        <v>-4606</v>
      </c>
      <c r="G216" s="49">
        <v>81394</v>
      </c>
      <c r="H216" s="145">
        <f t="shared" si="12"/>
        <v>0.9464418604651162</v>
      </c>
      <c r="I216" s="120">
        <f t="shared" si="17"/>
        <v>0.005904511212252866</v>
      </c>
    </row>
    <row r="217" spans="1:9" ht="12.75">
      <c r="A217" s="66">
        <f t="shared" si="16"/>
        <v>154</v>
      </c>
      <c r="B217" s="20"/>
      <c r="C217" s="21" t="s">
        <v>127</v>
      </c>
      <c r="D217" s="49">
        <v>7000</v>
      </c>
      <c r="E217" s="49">
        <v>6291</v>
      </c>
      <c r="F217" s="49">
        <f t="shared" si="13"/>
        <v>0</v>
      </c>
      <c r="G217" s="49">
        <v>6291</v>
      </c>
      <c r="H217" s="145">
        <f t="shared" si="12"/>
        <v>1</v>
      </c>
      <c r="I217" s="120">
        <f t="shared" si="17"/>
        <v>0.0004563638601897287</v>
      </c>
    </row>
    <row r="218" spans="1:9" ht="12.75">
      <c r="A218" s="66">
        <f t="shared" si="16"/>
        <v>155</v>
      </c>
      <c r="B218" s="20"/>
      <c r="C218" s="111" t="s">
        <v>307</v>
      </c>
      <c r="D218" s="49">
        <v>31000</v>
      </c>
      <c r="E218" s="49">
        <v>54822</v>
      </c>
      <c r="F218" s="49">
        <f t="shared" si="13"/>
        <v>0</v>
      </c>
      <c r="G218" s="49">
        <v>54822</v>
      </c>
      <c r="H218" s="145">
        <f t="shared" si="12"/>
        <v>1</v>
      </c>
      <c r="I218" s="120">
        <f t="shared" si="17"/>
        <v>0.003976916156941871</v>
      </c>
    </row>
    <row r="219" spans="1:9" ht="12.75">
      <c r="A219" s="66">
        <f t="shared" si="16"/>
        <v>156</v>
      </c>
      <c r="B219" s="20"/>
      <c r="C219" s="21" t="s">
        <v>123</v>
      </c>
      <c r="D219" s="49">
        <v>3900</v>
      </c>
      <c r="E219" s="49">
        <v>4467</v>
      </c>
      <c r="F219" s="49">
        <f t="shared" si="13"/>
        <v>-1</v>
      </c>
      <c r="G219" s="49">
        <v>4466</v>
      </c>
      <c r="H219" s="145">
        <f>G219/E219</f>
        <v>0.9997761361092455</v>
      </c>
      <c r="I219" s="120">
        <f t="shared" si="17"/>
        <v>0.00032397408990738014</v>
      </c>
    </row>
    <row r="220" spans="1:9" ht="12.75">
      <c r="A220" s="66">
        <f t="shared" si="16"/>
        <v>157</v>
      </c>
      <c r="B220" s="20"/>
      <c r="C220" s="21" t="s">
        <v>128</v>
      </c>
      <c r="D220" s="49">
        <v>32900</v>
      </c>
      <c r="E220" s="49">
        <v>24759</v>
      </c>
      <c r="F220" s="49">
        <f t="shared" si="13"/>
        <v>-1</v>
      </c>
      <c r="G220" s="49">
        <v>24758</v>
      </c>
      <c r="H220" s="145">
        <f t="shared" si="12"/>
        <v>0.9999596106466335</v>
      </c>
      <c r="I220" s="120">
        <f t="shared" si="17"/>
        <v>0.0017960032507673346</v>
      </c>
    </row>
    <row r="221" spans="1:9" ht="12.75">
      <c r="A221" s="66">
        <f t="shared" si="16"/>
        <v>158</v>
      </c>
      <c r="B221" s="20"/>
      <c r="C221" s="20" t="s">
        <v>242</v>
      </c>
      <c r="D221" s="49">
        <v>0</v>
      </c>
      <c r="E221" s="49">
        <v>0</v>
      </c>
      <c r="F221" s="49">
        <f t="shared" si="13"/>
        <v>0</v>
      </c>
      <c r="G221" s="49">
        <v>0</v>
      </c>
      <c r="H221" s="145"/>
      <c r="I221" s="120"/>
    </row>
    <row r="222" spans="1:9" ht="12.75">
      <c r="A222" s="66">
        <f t="shared" si="16"/>
        <v>159</v>
      </c>
      <c r="B222" s="20"/>
      <c r="C222" s="21" t="s">
        <v>129</v>
      </c>
      <c r="D222" s="49">
        <v>6600</v>
      </c>
      <c r="E222" s="49">
        <v>13783</v>
      </c>
      <c r="F222" s="49">
        <f t="shared" si="13"/>
        <v>-206</v>
      </c>
      <c r="G222" s="49">
        <v>13577</v>
      </c>
      <c r="H222" s="145">
        <f t="shared" si="12"/>
        <v>0.9850540520931582</v>
      </c>
      <c r="I222" s="120">
        <f aca="true" t="shared" si="18" ref="I222:I231">G222/G$857</f>
        <v>0.0009849073485607926</v>
      </c>
    </row>
    <row r="223" spans="1:9" ht="12.75">
      <c r="A223" s="66">
        <f t="shared" si="16"/>
        <v>160</v>
      </c>
      <c r="B223" s="20"/>
      <c r="C223" s="21" t="s">
        <v>130</v>
      </c>
      <c r="D223" s="49">
        <v>900</v>
      </c>
      <c r="E223" s="49">
        <v>900</v>
      </c>
      <c r="F223" s="49">
        <f t="shared" si="13"/>
        <v>-446</v>
      </c>
      <c r="G223" s="49">
        <v>454</v>
      </c>
      <c r="H223" s="145">
        <f t="shared" si="12"/>
        <v>0.5044444444444445</v>
      </c>
      <c r="I223" s="120">
        <f t="shared" si="18"/>
        <v>3.293422230585548E-05</v>
      </c>
    </row>
    <row r="224" spans="1:9" ht="12.75">
      <c r="A224" s="66">
        <f t="shared" si="16"/>
        <v>161</v>
      </c>
      <c r="B224" s="20"/>
      <c r="C224" s="21" t="s">
        <v>131</v>
      </c>
      <c r="D224" s="49">
        <v>10000</v>
      </c>
      <c r="E224" s="49">
        <v>10000</v>
      </c>
      <c r="F224" s="49">
        <f t="shared" si="13"/>
        <v>-30</v>
      </c>
      <c r="G224" s="49">
        <v>9970</v>
      </c>
      <c r="H224" s="145">
        <f t="shared" si="12"/>
        <v>0.997</v>
      </c>
      <c r="I224" s="120">
        <f t="shared" si="18"/>
        <v>0.0007232471286109672</v>
      </c>
    </row>
    <row r="225" spans="1:9" ht="12.75">
      <c r="A225" s="66">
        <f t="shared" si="16"/>
        <v>162</v>
      </c>
      <c r="B225" s="20"/>
      <c r="C225" s="21" t="s">
        <v>132</v>
      </c>
      <c r="D225" s="49">
        <v>21700</v>
      </c>
      <c r="E225" s="49">
        <v>21700</v>
      </c>
      <c r="F225" s="49">
        <f t="shared" si="13"/>
        <v>-1337</v>
      </c>
      <c r="G225" s="49">
        <v>20363</v>
      </c>
      <c r="H225" s="145">
        <f t="shared" si="12"/>
        <v>0.9383870967741935</v>
      </c>
      <c r="I225" s="120">
        <f t="shared" si="18"/>
        <v>0.0014771796669914871</v>
      </c>
    </row>
    <row r="226" spans="1:9" ht="12.75">
      <c r="A226" s="66">
        <f t="shared" si="16"/>
        <v>163</v>
      </c>
      <c r="B226" s="20"/>
      <c r="C226" s="21" t="s">
        <v>71</v>
      </c>
      <c r="D226" s="49">
        <v>14000</v>
      </c>
      <c r="E226" s="49">
        <v>20000</v>
      </c>
      <c r="F226" s="49">
        <f t="shared" si="13"/>
        <v>-3081</v>
      </c>
      <c r="G226" s="49">
        <v>16919</v>
      </c>
      <c r="H226" s="145">
        <f t="shared" si="12"/>
        <v>0.84595</v>
      </c>
      <c r="I226" s="120">
        <f t="shared" si="18"/>
        <v>0.0012273438484422222</v>
      </c>
    </row>
    <row r="227" spans="1:9" ht="12.75">
      <c r="A227" s="66">
        <f t="shared" si="16"/>
        <v>164</v>
      </c>
      <c r="B227" s="20"/>
      <c r="C227" s="21" t="s">
        <v>133</v>
      </c>
      <c r="D227" s="49">
        <v>1200</v>
      </c>
      <c r="E227" s="49">
        <v>1000</v>
      </c>
      <c r="F227" s="49">
        <f t="shared" si="13"/>
        <v>-110</v>
      </c>
      <c r="G227" s="49">
        <v>890</v>
      </c>
      <c r="H227" s="145">
        <f>G227/E227</f>
        <v>0.89</v>
      </c>
      <c r="I227" s="120">
        <f t="shared" si="18"/>
        <v>6.456268249385766E-05</v>
      </c>
    </row>
    <row r="228" spans="1:9" ht="12.75">
      <c r="A228" s="66">
        <f t="shared" si="16"/>
        <v>165</v>
      </c>
      <c r="B228" s="20"/>
      <c r="C228" s="21" t="s">
        <v>134</v>
      </c>
      <c r="D228" s="49">
        <v>6400</v>
      </c>
      <c r="E228" s="49">
        <v>5900</v>
      </c>
      <c r="F228" s="49">
        <f t="shared" si="13"/>
        <v>-44</v>
      </c>
      <c r="G228" s="49">
        <v>5856</v>
      </c>
      <c r="H228" s="145">
        <f t="shared" si="12"/>
        <v>0.9925423728813559</v>
      </c>
      <c r="I228" s="120">
        <f t="shared" si="18"/>
        <v>0.0004248079423416072</v>
      </c>
    </row>
    <row r="229" spans="1:9" ht="12.75">
      <c r="A229" s="66">
        <f t="shared" si="16"/>
        <v>166</v>
      </c>
      <c r="B229" s="20"/>
      <c r="C229" s="20" t="s">
        <v>243</v>
      </c>
      <c r="D229" s="49">
        <v>17800</v>
      </c>
      <c r="E229" s="49">
        <v>26448</v>
      </c>
      <c r="F229" s="49">
        <f t="shared" si="13"/>
        <v>-3574</v>
      </c>
      <c r="G229" s="49">
        <v>22874</v>
      </c>
      <c r="H229" s="145">
        <f t="shared" si="12"/>
        <v>0.8648669086509377</v>
      </c>
      <c r="I229" s="120">
        <f t="shared" si="18"/>
        <v>0.0016593334824320225</v>
      </c>
    </row>
    <row r="230" spans="1:9" ht="12.75">
      <c r="A230" s="66">
        <f t="shared" si="16"/>
        <v>167</v>
      </c>
      <c r="B230" s="20"/>
      <c r="C230" s="20" t="s">
        <v>270</v>
      </c>
      <c r="D230" s="49">
        <v>7100</v>
      </c>
      <c r="E230" s="49">
        <v>550</v>
      </c>
      <c r="F230" s="49"/>
      <c r="G230" s="49">
        <v>549</v>
      </c>
      <c r="H230" s="145">
        <f t="shared" si="12"/>
        <v>0.9981818181818182</v>
      </c>
      <c r="I230" s="120">
        <f t="shared" si="18"/>
        <v>3.982574459452568E-05</v>
      </c>
    </row>
    <row r="231" spans="1:9" ht="12.75">
      <c r="A231" s="66">
        <f t="shared" si="16"/>
        <v>168</v>
      </c>
      <c r="B231" s="20"/>
      <c r="C231" s="20" t="s">
        <v>122</v>
      </c>
      <c r="D231" s="49">
        <v>7500</v>
      </c>
      <c r="E231" s="49">
        <v>15650</v>
      </c>
      <c r="F231" s="49">
        <f t="shared" si="13"/>
        <v>-1530</v>
      </c>
      <c r="G231" s="49">
        <v>14120</v>
      </c>
      <c r="H231" s="145">
        <f t="shared" si="12"/>
        <v>0.9022364217252397</v>
      </c>
      <c r="I231" s="120">
        <f t="shared" si="18"/>
        <v>0.0010242978391160338</v>
      </c>
    </row>
    <row r="232" spans="1:9" ht="12.75">
      <c r="A232" s="66">
        <f t="shared" si="16"/>
        <v>169</v>
      </c>
      <c r="B232" s="20"/>
      <c r="C232" s="21" t="s">
        <v>135</v>
      </c>
      <c r="D232" s="49">
        <v>2000</v>
      </c>
      <c r="E232" s="49">
        <v>0</v>
      </c>
      <c r="F232" s="49">
        <f t="shared" si="13"/>
        <v>0</v>
      </c>
      <c r="G232" s="49">
        <v>0</v>
      </c>
      <c r="H232" s="145"/>
      <c r="I232" s="120"/>
    </row>
    <row r="233" spans="1:9" ht="12.75">
      <c r="A233" s="66">
        <f t="shared" si="16"/>
        <v>170</v>
      </c>
      <c r="B233" s="20"/>
      <c r="C233" s="21" t="s">
        <v>136</v>
      </c>
      <c r="D233" s="49">
        <v>5200</v>
      </c>
      <c r="E233" s="49">
        <v>5200</v>
      </c>
      <c r="F233" s="49">
        <f t="shared" si="13"/>
        <v>-400</v>
      </c>
      <c r="G233" s="49">
        <v>4800</v>
      </c>
      <c r="H233" s="145">
        <f t="shared" si="12"/>
        <v>0.9230769230769231</v>
      </c>
      <c r="I233" s="120">
        <f aca="true" t="shared" si="19" ref="I233:I243">G233/G$857</f>
        <v>0.00034820323142754694</v>
      </c>
    </row>
    <row r="234" spans="1:9" ht="12.75">
      <c r="A234" s="66">
        <f t="shared" si="16"/>
        <v>171</v>
      </c>
      <c r="B234" s="20"/>
      <c r="C234" s="21" t="s">
        <v>137</v>
      </c>
      <c r="D234" s="49">
        <v>3500</v>
      </c>
      <c r="E234" s="49">
        <v>2300</v>
      </c>
      <c r="F234" s="49">
        <f t="shared" si="13"/>
        <v>-858</v>
      </c>
      <c r="G234" s="49">
        <v>1442</v>
      </c>
      <c r="H234" s="145">
        <f t="shared" si="12"/>
        <v>0.6269565217391304</v>
      </c>
      <c r="I234" s="120">
        <f t="shared" si="19"/>
        <v>0.00010460605410802555</v>
      </c>
    </row>
    <row r="235" spans="1:9" ht="12.75">
      <c r="A235" s="66">
        <f t="shared" si="16"/>
        <v>172</v>
      </c>
      <c r="B235" s="20"/>
      <c r="C235" s="20" t="s">
        <v>271</v>
      </c>
      <c r="D235" s="49">
        <v>1000</v>
      </c>
      <c r="E235" s="49">
        <v>3200</v>
      </c>
      <c r="F235" s="49">
        <f t="shared" si="13"/>
        <v>-388</v>
      </c>
      <c r="G235" s="49">
        <v>2812</v>
      </c>
      <c r="H235" s="145">
        <f t="shared" si="12"/>
        <v>0.87875</v>
      </c>
      <c r="I235" s="120">
        <f t="shared" si="19"/>
        <v>0.0002039890597446379</v>
      </c>
    </row>
    <row r="236" spans="1:9" ht="12.75">
      <c r="A236" s="66">
        <f t="shared" si="16"/>
        <v>173</v>
      </c>
      <c r="B236" s="20"/>
      <c r="C236" s="20" t="s">
        <v>272</v>
      </c>
      <c r="D236" s="49">
        <v>3000</v>
      </c>
      <c r="E236" s="49">
        <v>3000</v>
      </c>
      <c r="F236" s="49">
        <f t="shared" si="13"/>
        <v>0</v>
      </c>
      <c r="G236" s="49">
        <v>3000</v>
      </c>
      <c r="H236" s="145">
        <f>G236/E236</f>
        <v>1</v>
      </c>
      <c r="I236" s="120">
        <f t="shared" si="19"/>
        <v>0.00021762701964221683</v>
      </c>
    </row>
    <row r="237" spans="1:9" ht="12.75">
      <c r="A237" s="66">
        <f t="shared" si="16"/>
        <v>174</v>
      </c>
      <c r="B237" s="20"/>
      <c r="C237" s="20" t="s">
        <v>327</v>
      </c>
      <c r="D237" s="49">
        <v>2000</v>
      </c>
      <c r="E237" s="49">
        <v>2200</v>
      </c>
      <c r="F237" s="49"/>
      <c r="G237" s="49">
        <v>2191</v>
      </c>
      <c r="H237" s="145">
        <f t="shared" si="12"/>
        <v>0.9959090909090909</v>
      </c>
      <c r="I237" s="120">
        <f t="shared" si="19"/>
        <v>0.00015894026667869903</v>
      </c>
    </row>
    <row r="238" spans="1:9" ht="12.75">
      <c r="A238" s="66">
        <f t="shared" si="16"/>
        <v>175</v>
      </c>
      <c r="B238" s="20"/>
      <c r="C238" s="20" t="s">
        <v>328</v>
      </c>
      <c r="D238" s="49">
        <v>0</v>
      </c>
      <c r="E238" s="49">
        <v>500</v>
      </c>
      <c r="F238" s="49"/>
      <c r="G238" s="49">
        <v>500</v>
      </c>
      <c r="H238" s="145">
        <f t="shared" si="12"/>
        <v>1</v>
      </c>
      <c r="I238" s="120">
        <f t="shared" si="19"/>
        <v>3.6271169940369474E-05</v>
      </c>
    </row>
    <row r="239" spans="1:9" ht="12.75">
      <c r="A239" s="66">
        <f t="shared" si="16"/>
        <v>176</v>
      </c>
      <c r="B239" s="20"/>
      <c r="C239" s="20" t="s">
        <v>368</v>
      </c>
      <c r="D239" s="49">
        <v>0</v>
      </c>
      <c r="E239" s="49">
        <v>4000</v>
      </c>
      <c r="F239" s="49"/>
      <c r="G239" s="49">
        <v>3965</v>
      </c>
      <c r="H239" s="145">
        <f>G239/E239</f>
        <v>0.99125</v>
      </c>
      <c r="I239" s="120">
        <f t="shared" si="19"/>
        <v>0.0002876303776271299</v>
      </c>
    </row>
    <row r="240" spans="1:9" ht="12.75">
      <c r="A240" s="66">
        <f t="shared" si="16"/>
        <v>177</v>
      </c>
      <c r="B240" s="20"/>
      <c r="C240" s="20" t="s">
        <v>369</v>
      </c>
      <c r="D240" s="49">
        <v>0</v>
      </c>
      <c r="E240" s="49">
        <v>2000</v>
      </c>
      <c r="F240" s="49"/>
      <c r="G240" s="49">
        <v>1709</v>
      </c>
      <c r="H240" s="145">
        <f>G240/E240</f>
        <v>0.8545</v>
      </c>
      <c r="I240" s="120">
        <f t="shared" si="19"/>
        <v>0.00012397485885618284</v>
      </c>
    </row>
    <row r="241" spans="1:9" ht="12.75">
      <c r="A241" s="66">
        <f t="shared" si="16"/>
        <v>178</v>
      </c>
      <c r="B241" s="20"/>
      <c r="C241" s="161" t="s">
        <v>391</v>
      </c>
      <c r="D241" s="49">
        <v>0</v>
      </c>
      <c r="E241" s="49">
        <v>3904</v>
      </c>
      <c r="F241" s="49"/>
      <c r="G241" s="49">
        <v>976</v>
      </c>
      <c r="H241" s="145">
        <f>G241/E241</f>
        <v>0.25</v>
      </c>
      <c r="I241" s="120">
        <f t="shared" si="19"/>
        <v>7.08013237236012E-05</v>
      </c>
    </row>
    <row r="242" spans="1:9" ht="12.75">
      <c r="A242" s="66">
        <f t="shared" si="16"/>
        <v>179</v>
      </c>
      <c r="B242" s="20"/>
      <c r="C242" s="20" t="s">
        <v>392</v>
      </c>
      <c r="D242" s="49">
        <v>0</v>
      </c>
      <c r="E242" s="49">
        <v>2325</v>
      </c>
      <c r="F242" s="49"/>
      <c r="G242" s="49">
        <v>2325</v>
      </c>
      <c r="H242" s="145">
        <f>G242/E242</f>
        <v>1</v>
      </c>
      <c r="I242" s="120">
        <f t="shared" si="19"/>
        <v>0.00016866094022271804</v>
      </c>
    </row>
    <row r="243" spans="1:9" ht="12.75">
      <c r="A243" s="66">
        <f t="shared" si="16"/>
        <v>180</v>
      </c>
      <c r="B243" s="20">
        <v>4410</v>
      </c>
      <c r="C243" s="21" t="s">
        <v>104</v>
      </c>
      <c r="D243" s="55">
        <f>SUM(D245:D247)</f>
        <v>29200</v>
      </c>
      <c r="E243" s="55">
        <f>SUM(E245:E247)</f>
        <v>29200</v>
      </c>
      <c r="F243" s="49">
        <f aca="true" t="shared" si="20" ref="F243:F283">G243-E243</f>
        <v>-2021</v>
      </c>
      <c r="G243" s="55">
        <f>SUM(G245:G247)</f>
        <v>27179</v>
      </c>
      <c r="H243" s="145">
        <f t="shared" si="12"/>
        <v>0.9307876712328768</v>
      </c>
      <c r="I243" s="120">
        <f t="shared" si="19"/>
        <v>0.0019716282556186036</v>
      </c>
    </row>
    <row r="244" spans="1:9" ht="12.75">
      <c r="A244" s="66">
        <f t="shared" si="16"/>
        <v>181</v>
      </c>
      <c r="B244" s="20"/>
      <c r="C244" s="21" t="s">
        <v>17</v>
      </c>
      <c r="D244" s="49"/>
      <c r="E244" s="49"/>
      <c r="F244" s="49">
        <f t="shared" si="20"/>
        <v>0</v>
      </c>
      <c r="G244" s="49"/>
      <c r="H244" s="145"/>
      <c r="I244" s="120"/>
    </row>
    <row r="245" spans="1:9" ht="12.75">
      <c r="A245" s="66">
        <f t="shared" si="16"/>
        <v>182</v>
      </c>
      <c r="B245" s="20"/>
      <c r="C245" s="21" t="s">
        <v>81</v>
      </c>
      <c r="D245" s="49">
        <v>5000</v>
      </c>
      <c r="E245" s="49">
        <v>6900</v>
      </c>
      <c r="F245" s="49">
        <f t="shared" si="20"/>
        <v>-41</v>
      </c>
      <c r="G245" s="49">
        <v>6859</v>
      </c>
      <c r="H245" s="145">
        <f aca="true" t="shared" si="21" ref="H245:H310">G245/E245</f>
        <v>0.9940579710144928</v>
      </c>
      <c r="I245" s="120">
        <f>G245/G$857</f>
        <v>0.0004975679092419884</v>
      </c>
    </row>
    <row r="246" spans="1:9" ht="12.75">
      <c r="A246" s="66">
        <f t="shared" si="16"/>
        <v>183</v>
      </c>
      <c r="B246" s="20"/>
      <c r="C246" s="21" t="s">
        <v>114</v>
      </c>
      <c r="D246" s="49">
        <v>5000</v>
      </c>
      <c r="E246" s="49">
        <v>3500</v>
      </c>
      <c r="F246" s="49">
        <f t="shared" si="20"/>
        <v>-240</v>
      </c>
      <c r="G246" s="49">
        <v>3260</v>
      </c>
      <c r="H246" s="145">
        <f t="shared" si="21"/>
        <v>0.9314285714285714</v>
      </c>
      <c r="I246" s="120">
        <f>G246/G$857</f>
        <v>0.00023648802801120894</v>
      </c>
    </row>
    <row r="247" spans="1:9" ht="12.75">
      <c r="A247" s="66">
        <f t="shared" si="16"/>
        <v>184</v>
      </c>
      <c r="B247" s="20"/>
      <c r="C247" s="21" t="s">
        <v>83</v>
      </c>
      <c r="D247" s="49">
        <v>19200</v>
      </c>
      <c r="E247" s="49">
        <v>18800</v>
      </c>
      <c r="F247" s="49">
        <f t="shared" si="20"/>
        <v>-1740</v>
      </c>
      <c r="G247" s="49">
        <v>17060</v>
      </c>
      <c r="H247" s="145">
        <f t="shared" si="21"/>
        <v>0.9074468085106383</v>
      </c>
      <c r="I247" s="120">
        <f>G247/G$857</f>
        <v>0.0012375723183654065</v>
      </c>
    </row>
    <row r="248" spans="1:9" ht="12.75">
      <c r="A248" s="66">
        <f t="shared" si="16"/>
        <v>185</v>
      </c>
      <c r="B248" s="20">
        <v>4420</v>
      </c>
      <c r="C248" s="21" t="s">
        <v>115</v>
      </c>
      <c r="D248" s="49">
        <v>1600</v>
      </c>
      <c r="E248" s="49">
        <v>1900</v>
      </c>
      <c r="F248" s="49">
        <f t="shared" si="20"/>
        <v>-8</v>
      </c>
      <c r="G248" s="49">
        <v>1892</v>
      </c>
      <c r="H248" s="145">
        <f t="shared" si="21"/>
        <v>0.9957894736842106</v>
      </c>
      <c r="I248" s="120">
        <f>G248/G$857</f>
        <v>0.00013725010705435808</v>
      </c>
    </row>
    <row r="249" spans="1:9" ht="12.75">
      <c r="A249" s="66">
        <f t="shared" si="16"/>
        <v>186</v>
      </c>
      <c r="B249" s="20">
        <v>4430</v>
      </c>
      <c r="C249" s="21" t="s">
        <v>138</v>
      </c>
      <c r="D249" s="48">
        <f>SUM(D251:D253)</f>
        <v>15600</v>
      </c>
      <c r="E249" s="48">
        <f>SUM(E251:E253)</f>
        <v>21600</v>
      </c>
      <c r="F249" s="49">
        <f t="shared" si="20"/>
        <v>-754</v>
      </c>
      <c r="G249" s="48">
        <f>SUM(G251:G253)</f>
        <v>20846</v>
      </c>
      <c r="H249" s="145">
        <f t="shared" si="21"/>
        <v>0.9650925925925926</v>
      </c>
      <c r="I249" s="120">
        <f>G249/G$857</f>
        <v>0.001512217617153884</v>
      </c>
    </row>
    <row r="250" spans="1:9" ht="12.75">
      <c r="A250" s="66">
        <f t="shared" si="16"/>
        <v>187</v>
      </c>
      <c r="B250" s="20"/>
      <c r="C250" s="21" t="s">
        <v>17</v>
      </c>
      <c r="D250" s="49"/>
      <c r="E250" s="49"/>
      <c r="F250" s="49">
        <f t="shared" si="20"/>
        <v>0</v>
      </c>
      <c r="G250" s="49"/>
      <c r="H250" s="145"/>
      <c r="I250" s="120"/>
    </row>
    <row r="251" spans="1:9" ht="12.75">
      <c r="A251" s="66">
        <f t="shared" si="16"/>
        <v>188</v>
      </c>
      <c r="B251" s="20"/>
      <c r="C251" s="21" t="s">
        <v>139</v>
      </c>
      <c r="D251" s="49">
        <v>8000</v>
      </c>
      <c r="E251" s="49">
        <v>9572</v>
      </c>
      <c r="F251" s="49">
        <f t="shared" si="20"/>
        <v>0</v>
      </c>
      <c r="G251" s="49">
        <v>9572</v>
      </c>
      <c r="H251" s="145">
        <f t="shared" si="21"/>
        <v>1</v>
      </c>
      <c r="I251" s="120">
        <f aca="true" t="shared" si="22" ref="I251:I258">G251/G$857</f>
        <v>0.0006943752773384331</v>
      </c>
    </row>
    <row r="252" spans="1:9" ht="12.75">
      <c r="A252" s="66">
        <f t="shared" si="16"/>
        <v>189</v>
      </c>
      <c r="B252" s="20"/>
      <c r="C252" s="20" t="s">
        <v>244</v>
      </c>
      <c r="D252" s="49">
        <v>7000</v>
      </c>
      <c r="E252" s="49">
        <v>10828</v>
      </c>
      <c r="F252" s="49">
        <f t="shared" si="20"/>
        <v>-754</v>
      </c>
      <c r="G252" s="49">
        <v>10074</v>
      </c>
      <c r="H252" s="145">
        <f t="shared" si="21"/>
        <v>0.930365718507573</v>
      </c>
      <c r="I252" s="120">
        <f t="shared" si="22"/>
        <v>0.0007307915319585641</v>
      </c>
    </row>
    <row r="253" spans="1:9" ht="12.75">
      <c r="A253" s="66">
        <f t="shared" si="16"/>
        <v>190</v>
      </c>
      <c r="B253" s="20"/>
      <c r="C253" s="20" t="s">
        <v>273</v>
      </c>
      <c r="D253" s="49">
        <v>600</v>
      </c>
      <c r="E253" s="49">
        <v>1200</v>
      </c>
      <c r="F253" s="49">
        <f t="shared" si="20"/>
        <v>0</v>
      </c>
      <c r="G253" s="49">
        <v>1200</v>
      </c>
      <c r="H253" s="145">
        <f t="shared" si="21"/>
        <v>1</v>
      </c>
      <c r="I253" s="120">
        <f t="shared" si="22"/>
        <v>8.705080785688673E-05</v>
      </c>
    </row>
    <row r="254" spans="1:9" ht="12.75">
      <c r="A254" s="66">
        <f t="shared" si="16"/>
        <v>191</v>
      </c>
      <c r="B254" s="20">
        <v>4440</v>
      </c>
      <c r="C254" s="21" t="s">
        <v>140</v>
      </c>
      <c r="D254" s="49">
        <v>23000</v>
      </c>
      <c r="E254" s="49">
        <v>24241</v>
      </c>
      <c r="F254" s="49">
        <f t="shared" si="20"/>
        <v>0</v>
      </c>
      <c r="G254" s="49">
        <v>24241</v>
      </c>
      <c r="H254" s="145">
        <f t="shared" si="21"/>
        <v>1</v>
      </c>
      <c r="I254" s="120">
        <f t="shared" si="22"/>
        <v>0.0017584988610489928</v>
      </c>
    </row>
    <row r="255" spans="1:9" ht="12.75">
      <c r="A255" s="66">
        <f t="shared" si="16"/>
        <v>192</v>
      </c>
      <c r="B255" s="20">
        <v>4580</v>
      </c>
      <c r="C255" s="20" t="s">
        <v>334</v>
      </c>
      <c r="D255" s="49">
        <v>300</v>
      </c>
      <c r="E255" s="49">
        <v>2134</v>
      </c>
      <c r="F255" s="49"/>
      <c r="G255" s="49">
        <v>1676</v>
      </c>
      <c r="H255" s="145">
        <f>G255/E255</f>
        <v>0.7853795688847235</v>
      </c>
      <c r="I255" s="120">
        <f t="shared" si="22"/>
        <v>0.00012158096164011847</v>
      </c>
    </row>
    <row r="256" spans="1:9" ht="12.75">
      <c r="A256" s="66">
        <f t="shared" si="16"/>
        <v>193</v>
      </c>
      <c r="B256" s="20">
        <v>4590</v>
      </c>
      <c r="C256" s="20" t="s">
        <v>377</v>
      </c>
      <c r="D256" s="49">
        <v>0</v>
      </c>
      <c r="E256" s="49">
        <v>8000</v>
      </c>
      <c r="F256" s="49"/>
      <c r="G256" s="49">
        <v>8000</v>
      </c>
      <c r="H256" s="145">
        <f t="shared" si="21"/>
        <v>1</v>
      </c>
      <c r="I256" s="120">
        <f t="shared" si="22"/>
        <v>0.0005803387190459116</v>
      </c>
    </row>
    <row r="257" spans="1:9" ht="12.75">
      <c r="A257" s="66">
        <f t="shared" si="16"/>
        <v>194</v>
      </c>
      <c r="B257" s="20">
        <v>4610</v>
      </c>
      <c r="C257" s="20" t="s">
        <v>393</v>
      </c>
      <c r="D257" s="49">
        <v>37000</v>
      </c>
      <c r="E257" s="49">
        <v>17603</v>
      </c>
      <c r="F257" s="49">
        <f t="shared" si="20"/>
        <v>-12566</v>
      </c>
      <c r="G257" s="49">
        <v>5037</v>
      </c>
      <c r="H257" s="145">
        <f t="shared" si="21"/>
        <v>0.28614440720331763</v>
      </c>
      <c r="I257" s="120">
        <f t="shared" si="22"/>
        <v>0.00036539576597928203</v>
      </c>
    </row>
    <row r="258" spans="1:9" ht="12.75">
      <c r="A258" s="66">
        <f t="shared" si="16"/>
        <v>195</v>
      </c>
      <c r="B258" s="20">
        <v>6060</v>
      </c>
      <c r="C258" s="20" t="s">
        <v>245</v>
      </c>
      <c r="D258" s="48">
        <f>SUM(D259:D260)</f>
        <v>18000</v>
      </c>
      <c r="E258" s="48">
        <f>SUM(E259:E260)</f>
        <v>15000</v>
      </c>
      <c r="F258" s="49">
        <f t="shared" si="20"/>
        <v>-72</v>
      </c>
      <c r="G258" s="48">
        <f>SUM(G259:G260)</f>
        <v>14928</v>
      </c>
      <c r="H258" s="145">
        <f t="shared" si="21"/>
        <v>0.9952</v>
      </c>
      <c r="I258" s="120">
        <f t="shared" si="22"/>
        <v>0.0010829120497396708</v>
      </c>
    </row>
    <row r="259" spans="1:9" ht="12.75">
      <c r="A259" s="66">
        <f t="shared" si="16"/>
        <v>196</v>
      </c>
      <c r="B259" s="20"/>
      <c r="C259" s="20" t="s">
        <v>17</v>
      </c>
      <c r="D259" s="49"/>
      <c r="E259" s="49"/>
      <c r="F259" s="49">
        <f t="shared" si="20"/>
        <v>0</v>
      </c>
      <c r="G259" s="49"/>
      <c r="H259" s="145"/>
      <c r="I259" s="120"/>
    </row>
    <row r="260" spans="1:9" ht="12.75">
      <c r="A260" s="66">
        <f t="shared" si="16"/>
        <v>197</v>
      </c>
      <c r="B260" s="20"/>
      <c r="C260" s="21" t="s">
        <v>141</v>
      </c>
      <c r="D260" s="49">
        <v>18000</v>
      </c>
      <c r="E260" s="49">
        <v>15000</v>
      </c>
      <c r="F260" s="49">
        <f t="shared" si="20"/>
        <v>-72</v>
      </c>
      <c r="G260" s="49">
        <v>14928</v>
      </c>
      <c r="H260" s="145">
        <f>G260/E260</f>
        <v>0.9952</v>
      </c>
      <c r="I260" s="120">
        <f>G260/G$857</f>
        <v>0.0010829120497396708</v>
      </c>
    </row>
    <row r="261" spans="1:9" s="82" customFormat="1" ht="12.75">
      <c r="A261" s="66">
        <f t="shared" si="16"/>
        <v>198</v>
      </c>
      <c r="B261" s="85">
        <v>75045</v>
      </c>
      <c r="C261" s="84" t="s">
        <v>142</v>
      </c>
      <c r="D261" s="74">
        <f>SUM(D262:D263)</f>
        <v>500</v>
      </c>
      <c r="E261" s="74">
        <f>SUM(E262:E263)</f>
        <v>500</v>
      </c>
      <c r="F261" s="74">
        <f>SUM(F262:F263)</f>
        <v>-28</v>
      </c>
      <c r="G261" s="74">
        <f>SUM(G262:G263)</f>
        <v>472</v>
      </c>
      <c r="H261" s="149">
        <f t="shared" si="21"/>
        <v>0.944</v>
      </c>
      <c r="I261" s="150">
        <f>G261/G$857</f>
        <v>3.423998442370878E-05</v>
      </c>
    </row>
    <row r="262" spans="1:9" s="70" customFormat="1" ht="12.75">
      <c r="A262" s="66">
        <f t="shared" si="16"/>
        <v>199</v>
      </c>
      <c r="B262" s="94">
        <v>4300</v>
      </c>
      <c r="C262" s="94" t="s">
        <v>203</v>
      </c>
      <c r="D262" s="96">
        <v>300</v>
      </c>
      <c r="E262" s="96">
        <v>410</v>
      </c>
      <c r="F262" s="49">
        <f t="shared" si="20"/>
        <v>-28</v>
      </c>
      <c r="G262" s="96">
        <v>382</v>
      </c>
      <c r="H262" s="145">
        <f t="shared" si="21"/>
        <v>0.9317073170731708</v>
      </c>
      <c r="I262" s="120">
        <f>G262/G$857</f>
        <v>2.7711173834442276E-05</v>
      </c>
    </row>
    <row r="263" spans="1:9" s="70" customFormat="1" ht="12.75">
      <c r="A263" s="66">
        <f t="shared" si="16"/>
        <v>200</v>
      </c>
      <c r="B263" s="94">
        <v>4410</v>
      </c>
      <c r="C263" s="94" t="s">
        <v>104</v>
      </c>
      <c r="D263" s="96">
        <v>200</v>
      </c>
      <c r="E263" s="96">
        <v>90</v>
      </c>
      <c r="F263" s="49"/>
      <c r="G263" s="96">
        <v>90</v>
      </c>
      <c r="H263" s="145">
        <f t="shared" si="21"/>
        <v>1</v>
      </c>
      <c r="I263" s="120">
        <f>G263/G$857</f>
        <v>6.528810589266505E-06</v>
      </c>
    </row>
    <row r="264" spans="1:9" s="82" customFormat="1" ht="12.75">
      <c r="A264" s="66">
        <f t="shared" si="16"/>
        <v>201</v>
      </c>
      <c r="B264" s="85">
        <v>75095</v>
      </c>
      <c r="C264" s="84" t="s">
        <v>32</v>
      </c>
      <c r="D264" s="74">
        <f>D267+D268+D269+D274+D275+D276+D277+D278+D279+D285</f>
        <v>166300</v>
      </c>
      <c r="E264" s="74">
        <f>E267+E268+E269+E274+E275+E276+E277+E278+E279+E285</f>
        <v>272100</v>
      </c>
      <c r="F264" s="74">
        <f>F267+F268+F269+F274+F275+F276+F277+F278+F279</f>
        <v>-12847</v>
      </c>
      <c r="G264" s="74">
        <f>G267+G268+G269+G274+G275+G276+G277+G278+G279+G285</f>
        <v>235431</v>
      </c>
      <c r="H264" s="149">
        <f t="shared" si="21"/>
        <v>0.8652370452039692</v>
      </c>
      <c r="I264" s="150">
        <f>G264/G$857</f>
        <v>0.01707871562046225</v>
      </c>
    </row>
    <row r="265" spans="1:9" ht="12.75">
      <c r="A265" s="66">
        <f t="shared" si="16"/>
        <v>202</v>
      </c>
      <c r="B265" s="20">
        <v>2620</v>
      </c>
      <c r="C265" s="20" t="s">
        <v>211</v>
      </c>
      <c r="D265" s="117"/>
      <c r="E265" s="117"/>
      <c r="F265" s="49">
        <f t="shared" si="20"/>
        <v>0</v>
      </c>
      <c r="G265" s="117"/>
      <c r="H265" s="145"/>
      <c r="I265" s="120"/>
    </row>
    <row r="266" spans="1:9" ht="12.75">
      <c r="A266" s="66">
        <f aca="true" t="shared" si="23" ref="A266:A329">A265+1</f>
        <v>203</v>
      </c>
      <c r="B266" s="20"/>
      <c r="C266" s="20" t="s">
        <v>212</v>
      </c>
      <c r="D266" s="49"/>
      <c r="E266" s="49"/>
      <c r="F266" s="49">
        <f t="shared" si="20"/>
        <v>0</v>
      </c>
      <c r="G266" s="49"/>
      <c r="H266" s="145"/>
      <c r="I266" s="120"/>
    </row>
    <row r="267" spans="1:9" ht="12.75">
      <c r="A267" s="66">
        <f t="shared" si="23"/>
        <v>204</v>
      </c>
      <c r="B267" s="20"/>
      <c r="C267" s="20" t="s">
        <v>241</v>
      </c>
      <c r="D267" s="49">
        <v>65000</v>
      </c>
      <c r="E267" s="49">
        <v>100000</v>
      </c>
      <c r="F267" s="49">
        <f t="shared" si="20"/>
        <v>0</v>
      </c>
      <c r="G267" s="49">
        <v>100000</v>
      </c>
      <c r="H267" s="145">
        <f t="shared" si="21"/>
        <v>1</v>
      </c>
      <c r="I267" s="120">
        <f>G267/G$857</f>
        <v>0.007254233988073894</v>
      </c>
    </row>
    <row r="268" spans="1:9" ht="12.75">
      <c r="A268" s="66">
        <f t="shared" si="23"/>
        <v>205</v>
      </c>
      <c r="B268" s="20">
        <v>4010</v>
      </c>
      <c r="C268" s="20" t="s">
        <v>370</v>
      </c>
      <c r="D268" s="49">
        <v>0</v>
      </c>
      <c r="E268" s="49">
        <v>20000</v>
      </c>
      <c r="F268" s="49"/>
      <c r="G268" s="49">
        <v>633</v>
      </c>
      <c r="H268" s="145">
        <f t="shared" si="21"/>
        <v>0.03165</v>
      </c>
      <c r="I268" s="120">
        <f>G268/G$857</f>
        <v>4.591930114450775E-05</v>
      </c>
    </row>
    <row r="269" spans="1:9" ht="12.75">
      <c r="A269" s="66">
        <f t="shared" si="23"/>
        <v>206</v>
      </c>
      <c r="B269" s="20">
        <v>4100</v>
      </c>
      <c r="C269" s="20" t="s">
        <v>210</v>
      </c>
      <c r="D269" s="55">
        <f>SUM(D271:D273)</f>
        <v>86400</v>
      </c>
      <c r="E269" s="55">
        <f>SUM(E271:E273)</f>
        <v>86400</v>
      </c>
      <c r="F269" s="49">
        <f t="shared" si="20"/>
        <v>-5154</v>
      </c>
      <c r="G269" s="55">
        <f>SUM(G271:G273)</f>
        <v>81246</v>
      </c>
      <c r="H269" s="145">
        <f t="shared" si="21"/>
        <v>0.9403472222222222</v>
      </c>
      <c r="I269" s="120">
        <f>G269/G$857</f>
        <v>0.005893774945950516</v>
      </c>
    </row>
    <row r="270" spans="1:9" ht="12.75">
      <c r="A270" s="66">
        <f t="shared" si="23"/>
        <v>207</v>
      </c>
      <c r="B270" s="20"/>
      <c r="C270" s="21" t="s">
        <v>17</v>
      </c>
      <c r="D270" s="49"/>
      <c r="E270" s="49"/>
      <c r="F270" s="49">
        <f t="shared" si="20"/>
        <v>0</v>
      </c>
      <c r="G270" s="49"/>
      <c r="H270" s="145"/>
      <c r="I270" s="120"/>
    </row>
    <row r="271" spans="1:9" ht="12.75">
      <c r="A271" s="66">
        <f t="shared" si="23"/>
        <v>208</v>
      </c>
      <c r="B271" s="20"/>
      <c r="C271" s="21" t="s">
        <v>143</v>
      </c>
      <c r="D271" s="49">
        <v>56200</v>
      </c>
      <c r="E271" s="49">
        <v>56200</v>
      </c>
      <c r="F271" s="49">
        <f t="shared" si="20"/>
        <v>-1445</v>
      </c>
      <c r="G271" s="49">
        <v>54755</v>
      </c>
      <c r="H271" s="145">
        <f t="shared" si="21"/>
        <v>0.974288256227758</v>
      </c>
      <c r="I271" s="120">
        <f aca="true" t="shared" si="24" ref="I271:I279">G271/G$857</f>
        <v>0.003972055820169861</v>
      </c>
    </row>
    <row r="272" spans="1:9" ht="12.75">
      <c r="A272" s="66">
        <f t="shared" si="23"/>
        <v>209</v>
      </c>
      <c r="B272" s="20"/>
      <c r="C272" s="21" t="s">
        <v>144</v>
      </c>
      <c r="D272" s="49">
        <v>24700</v>
      </c>
      <c r="E272" s="49">
        <v>25050</v>
      </c>
      <c r="F272" s="49">
        <f t="shared" si="20"/>
        <v>-104</v>
      </c>
      <c r="G272" s="49">
        <v>24946</v>
      </c>
      <c r="H272" s="145">
        <f t="shared" si="21"/>
        <v>0.9958483033932136</v>
      </c>
      <c r="I272" s="120">
        <f t="shared" si="24"/>
        <v>0.0018096412106649138</v>
      </c>
    </row>
    <row r="273" spans="1:9" ht="12.75">
      <c r="A273" s="66">
        <f t="shared" si="23"/>
        <v>210</v>
      </c>
      <c r="B273" s="20"/>
      <c r="C273" s="21" t="s">
        <v>145</v>
      </c>
      <c r="D273" s="49">
        <v>5500</v>
      </c>
      <c r="E273" s="49">
        <v>5150</v>
      </c>
      <c r="F273" s="49">
        <f t="shared" si="20"/>
        <v>-3605</v>
      </c>
      <c r="G273" s="49">
        <v>1545</v>
      </c>
      <c r="H273" s="145">
        <f t="shared" si="21"/>
        <v>0.3</v>
      </c>
      <c r="I273" s="120">
        <f t="shared" si="24"/>
        <v>0.00011207791511574167</v>
      </c>
    </row>
    <row r="274" spans="1:9" ht="12.75">
      <c r="A274" s="66">
        <f t="shared" si="23"/>
        <v>211</v>
      </c>
      <c r="B274" s="20">
        <v>4110</v>
      </c>
      <c r="C274" s="20" t="s">
        <v>44</v>
      </c>
      <c r="D274" s="49">
        <v>4300</v>
      </c>
      <c r="E274" s="49">
        <v>9500</v>
      </c>
      <c r="F274" s="49">
        <f t="shared" si="20"/>
        <v>-6488</v>
      </c>
      <c r="G274" s="49">
        <v>3012</v>
      </c>
      <c r="H274" s="145">
        <f t="shared" si="21"/>
        <v>0.31705263157894736</v>
      </c>
      <c r="I274" s="120">
        <f t="shared" si="24"/>
        <v>0.0002184975277207857</v>
      </c>
    </row>
    <row r="275" spans="1:9" ht="12.75">
      <c r="A275" s="66">
        <f t="shared" si="23"/>
        <v>212</v>
      </c>
      <c r="B275" s="20">
        <v>4120</v>
      </c>
      <c r="C275" s="20" t="s">
        <v>45</v>
      </c>
      <c r="D275" s="49">
        <v>700</v>
      </c>
      <c r="E275" s="49">
        <v>1500</v>
      </c>
      <c r="F275" s="49">
        <f t="shared" si="20"/>
        <v>-120</v>
      </c>
      <c r="G275" s="49">
        <v>1380</v>
      </c>
      <c r="H275" s="145">
        <f>G275/E275</f>
        <v>0.92</v>
      </c>
      <c r="I275" s="120">
        <f t="shared" si="24"/>
        <v>0.00010010842903541974</v>
      </c>
    </row>
    <row r="276" spans="1:9" ht="12.75">
      <c r="A276" s="66">
        <f t="shared" si="23"/>
        <v>213</v>
      </c>
      <c r="B276" s="20">
        <v>4210</v>
      </c>
      <c r="C276" s="20" t="s">
        <v>205</v>
      </c>
      <c r="D276" s="49">
        <v>0</v>
      </c>
      <c r="E276" s="49">
        <v>23500</v>
      </c>
      <c r="F276" s="49"/>
      <c r="G276" s="49">
        <v>23193</v>
      </c>
      <c r="H276" s="145">
        <f>G276/E276</f>
        <v>0.9869361702127659</v>
      </c>
      <c r="I276" s="120">
        <f t="shared" si="24"/>
        <v>0.0016824744888539783</v>
      </c>
    </row>
    <row r="277" spans="1:9" ht="12.75">
      <c r="A277" s="66">
        <f t="shared" si="23"/>
        <v>214</v>
      </c>
      <c r="B277" s="20">
        <v>4260</v>
      </c>
      <c r="C277" s="20" t="s">
        <v>209</v>
      </c>
      <c r="D277" s="49">
        <v>0</v>
      </c>
      <c r="E277" s="49">
        <v>4725</v>
      </c>
      <c r="F277" s="49"/>
      <c r="G277" s="49">
        <v>2618</v>
      </c>
      <c r="H277" s="145">
        <f>G277/E277</f>
        <v>0.554074074074074</v>
      </c>
      <c r="I277" s="120">
        <f t="shared" si="24"/>
        <v>0.00018991584580777454</v>
      </c>
    </row>
    <row r="278" spans="1:9" ht="12.75">
      <c r="A278" s="66">
        <f t="shared" si="23"/>
        <v>215</v>
      </c>
      <c r="B278" s="20">
        <v>4300</v>
      </c>
      <c r="C278" s="20" t="s">
        <v>203</v>
      </c>
      <c r="D278" s="49">
        <v>0</v>
      </c>
      <c r="E278" s="49">
        <v>15900</v>
      </c>
      <c r="F278" s="49"/>
      <c r="G278" s="49">
        <v>14407</v>
      </c>
      <c r="H278" s="145">
        <f>G278/E278</f>
        <v>0.9061006289308177</v>
      </c>
      <c r="I278" s="120">
        <f t="shared" si="24"/>
        <v>0.001045117490661806</v>
      </c>
    </row>
    <row r="279" spans="1:9" ht="12.75">
      <c r="A279" s="66">
        <f t="shared" si="23"/>
        <v>216</v>
      </c>
      <c r="B279" s="23">
        <v>4430</v>
      </c>
      <c r="C279" s="22" t="s">
        <v>57</v>
      </c>
      <c r="D279" s="56">
        <f>SUM(D281:D284)</f>
        <v>9900</v>
      </c>
      <c r="E279" s="56">
        <f>SUM(E281:E284)</f>
        <v>10300</v>
      </c>
      <c r="F279" s="56">
        <f>SUM(F281:F284)</f>
        <v>-1085</v>
      </c>
      <c r="G279" s="56">
        <f>SUM(G281:G284)</f>
        <v>8942</v>
      </c>
      <c r="H279" s="145">
        <f t="shared" si="21"/>
        <v>0.8681553398058253</v>
      </c>
      <c r="I279" s="120">
        <f t="shared" si="24"/>
        <v>0.0006486736032135676</v>
      </c>
    </row>
    <row r="280" spans="1:9" ht="12.75">
      <c r="A280" s="66">
        <f t="shared" si="23"/>
        <v>217</v>
      </c>
      <c r="B280" s="23"/>
      <c r="C280" s="22" t="s">
        <v>17</v>
      </c>
      <c r="D280" s="49"/>
      <c r="E280" s="49"/>
      <c r="F280" s="49">
        <f t="shared" si="20"/>
        <v>0</v>
      </c>
      <c r="G280" s="49"/>
      <c r="H280" s="145"/>
      <c r="I280" s="120"/>
    </row>
    <row r="281" spans="1:9" ht="12.75">
      <c r="A281" s="66">
        <f t="shared" si="23"/>
        <v>218</v>
      </c>
      <c r="B281" s="23"/>
      <c r="C281" s="22" t="s">
        <v>100</v>
      </c>
      <c r="D281" s="49">
        <v>4700</v>
      </c>
      <c r="E281" s="49">
        <v>4700</v>
      </c>
      <c r="F281" s="49">
        <f t="shared" si="20"/>
        <v>-650</v>
      </c>
      <c r="G281" s="49">
        <v>4050</v>
      </c>
      <c r="H281" s="145">
        <f t="shared" si="21"/>
        <v>0.8617021276595744</v>
      </c>
      <c r="I281" s="120">
        <f>G281/G$857</f>
        <v>0.0002937964765169927</v>
      </c>
    </row>
    <row r="282" spans="1:9" ht="12.75">
      <c r="A282" s="66">
        <f t="shared" si="23"/>
        <v>219</v>
      </c>
      <c r="B282" s="23"/>
      <c r="C282" s="111" t="s">
        <v>292</v>
      </c>
      <c r="D282" s="49">
        <v>4300</v>
      </c>
      <c r="E282" s="49">
        <v>4300</v>
      </c>
      <c r="F282" s="49">
        <f t="shared" si="20"/>
        <v>-361</v>
      </c>
      <c r="G282" s="49">
        <v>3939</v>
      </c>
      <c r="H282" s="145">
        <f t="shared" si="21"/>
        <v>0.916046511627907</v>
      </c>
      <c r="I282" s="120">
        <f>G282/G$857</f>
        <v>0.0002857442767902307</v>
      </c>
    </row>
    <row r="283" spans="1:9" ht="12.75">
      <c r="A283" s="66">
        <f t="shared" si="23"/>
        <v>220</v>
      </c>
      <c r="B283" s="23"/>
      <c r="C283" s="22" t="s">
        <v>101</v>
      </c>
      <c r="D283" s="49">
        <v>900</v>
      </c>
      <c r="E283" s="49">
        <v>900</v>
      </c>
      <c r="F283" s="49">
        <f t="shared" si="20"/>
        <v>-74</v>
      </c>
      <c r="G283" s="49">
        <v>826</v>
      </c>
      <c r="H283" s="145">
        <f t="shared" si="21"/>
        <v>0.9177777777777778</v>
      </c>
      <c r="I283" s="120">
        <f>G283/G$857</f>
        <v>5.9919972741490364E-05</v>
      </c>
    </row>
    <row r="284" spans="1:9" ht="12.75">
      <c r="A284" s="66">
        <f t="shared" si="23"/>
        <v>221</v>
      </c>
      <c r="B284" s="23"/>
      <c r="C284" s="22" t="s">
        <v>371</v>
      </c>
      <c r="D284" s="49">
        <v>0</v>
      </c>
      <c r="E284" s="49">
        <v>400</v>
      </c>
      <c r="F284" s="49"/>
      <c r="G284" s="49">
        <v>127</v>
      </c>
      <c r="H284" s="145">
        <f t="shared" si="21"/>
        <v>0.3175</v>
      </c>
      <c r="I284" s="120">
        <f>G284/G$857</f>
        <v>9.212877164853845E-06</v>
      </c>
    </row>
    <row r="285" spans="1:9" ht="15" customHeight="1">
      <c r="A285" s="66">
        <f t="shared" si="23"/>
        <v>222</v>
      </c>
      <c r="B285" s="6">
        <v>4430</v>
      </c>
      <c r="C285" s="20" t="s">
        <v>394</v>
      </c>
      <c r="D285" s="49">
        <v>0</v>
      </c>
      <c r="E285" s="49">
        <v>275</v>
      </c>
      <c r="F285" s="49"/>
      <c r="G285" s="49">
        <v>0</v>
      </c>
      <c r="H285" s="145"/>
      <c r="I285" s="120"/>
    </row>
    <row r="286" spans="1:9" s="79" customFormat="1" ht="12.75">
      <c r="A286" s="66">
        <f t="shared" si="23"/>
        <v>223</v>
      </c>
      <c r="B286" s="86">
        <v>751</v>
      </c>
      <c r="C286" s="92" t="s">
        <v>197</v>
      </c>
      <c r="D286" s="80"/>
      <c r="E286" s="80"/>
      <c r="F286" s="80"/>
      <c r="G286" s="80"/>
      <c r="H286" s="145"/>
      <c r="I286" s="120"/>
    </row>
    <row r="287" spans="1:9" s="79" customFormat="1" ht="12.75">
      <c r="A287" s="66">
        <f t="shared" si="23"/>
        <v>224</v>
      </c>
      <c r="B287" s="87"/>
      <c r="C287" s="92" t="s">
        <v>198</v>
      </c>
      <c r="D287" s="80"/>
      <c r="E287" s="80"/>
      <c r="F287" s="80"/>
      <c r="G287" s="80"/>
      <c r="H287" s="145"/>
      <c r="I287" s="120"/>
    </row>
    <row r="288" spans="1:9" s="79" customFormat="1" ht="12.75">
      <c r="A288" s="66">
        <f t="shared" si="23"/>
        <v>225</v>
      </c>
      <c r="B288" s="87"/>
      <c r="C288" s="92" t="s">
        <v>199</v>
      </c>
      <c r="D288" s="69">
        <f>D290+D294+D301</f>
        <v>1040</v>
      </c>
      <c r="E288" s="69">
        <f>E290+E294+E301</f>
        <v>18020</v>
      </c>
      <c r="F288" s="69">
        <f>F290+F294+F301</f>
        <v>0</v>
      </c>
      <c r="G288" s="69">
        <f>G290+G294+G301</f>
        <v>18020</v>
      </c>
      <c r="H288" s="152">
        <f t="shared" si="21"/>
        <v>1</v>
      </c>
      <c r="I288" s="153">
        <f>G288/G$857</f>
        <v>0.0013072129646509157</v>
      </c>
    </row>
    <row r="289" spans="1:9" ht="12.75">
      <c r="A289" s="66">
        <f t="shared" si="23"/>
        <v>226</v>
      </c>
      <c r="B289" s="14">
        <v>75101</v>
      </c>
      <c r="C289" s="57" t="s">
        <v>200</v>
      </c>
      <c r="D289" s="115"/>
      <c r="E289" s="115"/>
      <c r="F289" s="49">
        <f aca="true" t="shared" si="25" ref="F289:F300">G289-E289</f>
        <v>0</v>
      </c>
      <c r="G289" s="115"/>
      <c r="H289" s="145"/>
      <c r="I289" s="120"/>
    </row>
    <row r="290" spans="1:9" ht="12.75">
      <c r="A290" s="66">
        <f t="shared" si="23"/>
        <v>227</v>
      </c>
      <c r="B290" s="14"/>
      <c r="C290" s="57" t="s">
        <v>201</v>
      </c>
      <c r="D290" s="47">
        <f>SUM(D291:D293)</f>
        <v>1040</v>
      </c>
      <c r="E290" s="47">
        <f>SUM(E291:E293)</f>
        <v>1040</v>
      </c>
      <c r="F290" s="49">
        <f t="shared" si="25"/>
        <v>0</v>
      </c>
      <c r="G290" s="47">
        <f>SUM(G291:G293)</f>
        <v>1040</v>
      </c>
      <c r="H290" s="149">
        <f t="shared" si="21"/>
        <v>1</v>
      </c>
      <c r="I290" s="150">
        <f aca="true" t="shared" si="26" ref="I290:I307">G290/G$857</f>
        <v>7.54440334759685E-05</v>
      </c>
    </row>
    <row r="291" spans="1:9" ht="12.75">
      <c r="A291" s="66">
        <f t="shared" si="23"/>
        <v>228</v>
      </c>
      <c r="B291" s="6">
        <v>4110</v>
      </c>
      <c r="C291" s="6" t="s">
        <v>44</v>
      </c>
      <c r="D291" s="49">
        <v>152</v>
      </c>
      <c r="E291" s="49">
        <v>150</v>
      </c>
      <c r="F291" s="49">
        <f t="shared" si="25"/>
        <v>0</v>
      </c>
      <c r="G291" s="49">
        <v>150</v>
      </c>
      <c r="H291" s="145">
        <f>G291/E291</f>
        <v>1</v>
      </c>
      <c r="I291" s="120">
        <f t="shared" si="26"/>
        <v>1.0881350982110842E-05</v>
      </c>
    </row>
    <row r="292" spans="1:9" ht="15" customHeight="1">
      <c r="A292" s="66">
        <f t="shared" si="23"/>
        <v>229</v>
      </c>
      <c r="B292" s="6">
        <v>4120</v>
      </c>
      <c r="C292" s="6" t="s">
        <v>45</v>
      </c>
      <c r="D292" s="49">
        <v>20</v>
      </c>
      <c r="E292" s="49">
        <v>21</v>
      </c>
      <c r="F292" s="49">
        <f t="shared" si="25"/>
        <v>0</v>
      </c>
      <c r="G292" s="49">
        <v>21</v>
      </c>
      <c r="H292" s="145">
        <f>G292/E292</f>
        <v>1</v>
      </c>
      <c r="I292" s="120">
        <f t="shared" si="26"/>
        <v>1.5233891374955179E-06</v>
      </c>
    </row>
    <row r="293" spans="1:9" ht="15" customHeight="1">
      <c r="A293" s="66">
        <f t="shared" si="23"/>
        <v>230</v>
      </c>
      <c r="B293" s="6">
        <v>4300</v>
      </c>
      <c r="C293" s="20" t="s">
        <v>274</v>
      </c>
      <c r="D293" s="49">
        <v>868</v>
      </c>
      <c r="E293" s="49">
        <v>869</v>
      </c>
      <c r="F293" s="49">
        <f t="shared" si="25"/>
        <v>0</v>
      </c>
      <c r="G293" s="49">
        <v>869</v>
      </c>
      <c r="H293" s="145">
        <f t="shared" si="21"/>
        <v>1</v>
      </c>
      <c r="I293" s="120">
        <f t="shared" si="26"/>
        <v>6.303929335636214E-05</v>
      </c>
    </row>
    <row r="294" spans="1:9" s="82" customFormat="1" ht="12.75">
      <c r="A294" s="66">
        <f t="shared" si="23"/>
        <v>231</v>
      </c>
      <c r="B294" s="72">
        <v>75109</v>
      </c>
      <c r="C294" s="73" t="s">
        <v>275</v>
      </c>
      <c r="D294" s="74">
        <f>SUM(D295:D300)</f>
        <v>0</v>
      </c>
      <c r="E294" s="74">
        <f>SUM(E295:E300)</f>
        <v>7508</v>
      </c>
      <c r="F294" s="49">
        <f t="shared" si="25"/>
        <v>0</v>
      </c>
      <c r="G294" s="74">
        <f>SUM(G295:G300)</f>
        <v>7508</v>
      </c>
      <c r="H294" s="149">
        <f aca="true" t="shared" si="27" ref="H294:H307">G294/E294</f>
        <v>1</v>
      </c>
      <c r="I294" s="150">
        <f t="shared" si="26"/>
        <v>0.0005446478878245879</v>
      </c>
    </row>
    <row r="295" spans="1:9" ht="12.75">
      <c r="A295" s="66">
        <f t="shared" si="23"/>
        <v>232</v>
      </c>
      <c r="B295" s="6">
        <v>3030</v>
      </c>
      <c r="C295" s="6" t="s">
        <v>54</v>
      </c>
      <c r="D295" s="49">
        <v>0</v>
      </c>
      <c r="E295" s="49">
        <v>4759</v>
      </c>
      <c r="F295" s="49">
        <f t="shared" si="25"/>
        <v>0</v>
      </c>
      <c r="G295" s="49">
        <v>4759</v>
      </c>
      <c r="H295" s="145">
        <f t="shared" si="27"/>
        <v>1</v>
      </c>
      <c r="I295" s="120">
        <f t="shared" si="26"/>
        <v>0.00034522899549243663</v>
      </c>
    </row>
    <row r="296" spans="1:9" ht="12.75">
      <c r="A296" s="66">
        <f t="shared" si="23"/>
        <v>233</v>
      </c>
      <c r="B296" s="6">
        <v>4110</v>
      </c>
      <c r="C296" s="6" t="s">
        <v>44</v>
      </c>
      <c r="D296" s="49">
        <v>0</v>
      </c>
      <c r="E296" s="49">
        <v>74</v>
      </c>
      <c r="F296" s="49">
        <f t="shared" si="25"/>
        <v>0</v>
      </c>
      <c r="G296" s="49">
        <v>74</v>
      </c>
      <c r="H296" s="145">
        <f t="shared" si="27"/>
        <v>1</v>
      </c>
      <c r="I296" s="120">
        <f t="shared" si="26"/>
        <v>5.368133151174682E-06</v>
      </c>
    </row>
    <row r="297" spans="1:9" ht="12.75">
      <c r="A297" s="66">
        <f t="shared" si="23"/>
        <v>234</v>
      </c>
      <c r="B297" s="6">
        <v>4120</v>
      </c>
      <c r="C297" s="6" t="s">
        <v>45</v>
      </c>
      <c r="D297" s="49">
        <v>0</v>
      </c>
      <c r="E297" s="49">
        <v>11</v>
      </c>
      <c r="F297" s="49">
        <f t="shared" si="25"/>
        <v>0</v>
      </c>
      <c r="G297" s="49">
        <v>11</v>
      </c>
      <c r="H297" s="145">
        <f t="shared" si="27"/>
        <v>1</v>
      </c>
      <c r="I297" s="120">
        <f t="shared" si="26"/>
        <v>7.979657386881283E-07</v>
      </c>
    </row>
    <row r="298" spans="1:9" ht="12.75">
      <c r="A298" s="66">
        <f t="shared" si="23"/>
        <v>235</v>
      </c>
      <c r="B298" s="20">
        <v>4210</v>
      </c>
      <c r="C298" s="20" t="s">
        <v>205</v>
      </c>
      <c r="D298" s="49">
        <v>0</v>
      </c>
      <c r="E298" s="49">
        <v>370</v>
      </c>
      <c r="F298" s="49">
        <f t="shared" si="25"/>
        <v>0</v>
      </c>
      <c r="G298" s="49">
        <v>370</v>
      </c>
      <c r="H298" s="145">
        <f t="shared" si="27"/>
        <v>1</v>
      </c>
      <c r="I298" s="120">
        <f t="shared" si="26"/>
        <v>2.6840665755873408E-05</v>
      </c>
    </row>
    <row r="299" spans="1:9" ht="12.75">
      <c r="A299" s="66">
        <f t="shared" si="23"/>
        <v>236</v>
      </c>
      <c r="B299" s="20">
        <v>4300</v>
      </c>
      <c r="C299" s="20" t="s">
        <v>203</v>
      </c>
      <c r="D299" s="49">
        <v>0</v>
      </c>
      <c r="E299" s="49">
        <v>1858</v>
      </c>
      <c r="F299" s="49">
        <f t="shared" si="25"/>
        <v>0</v>
      </c>
      <c r="G299" s="49">
        <v>1858</v>
      </c>
      <c r="H299" s="145">
        <f t="shared" si="27"/>
        <v>1</v>
      </c>
      <c r="I299" s="120">
        <f t="shared" si="26"/>
        <v>0.00013478366749841296</v>
      </c>
    </row>
    <row r="300" spans="1:9" ht="12.75">
      <c r="A300" s="66">
        <f t="shared" si="23"/>
        <v>237</v>
      </c>
      <c r="B300" s="20">
        <v>4410</v>
      </c>
      <c r="C300" s="25" t="s">
        <v>104</v>
      </c>
      <c r="D300" s="49">
        <v>0</v>
      </c>
      <c r="E300" s="49">
        <v>436</v>
      </c>
      <c r="F300" s="49">
        <f t="shared" si="25"/>
        <v>0</v>
      </c>
      <c r="G300" s="49">
        <v>436</v>
      </c>
      <c r="H300" s="145">
        <f t="shared" si="27"/>
        <v>1</v>
      </c>
      <c r="I300" s="120">
        <f t="shared" si="26"/>
        <v>3.1628460188002176E-05</v>
      </c>
    </row>
    <row r="301" spans="1:9" ht="12.75">
      <c r="A301" s="66">
        <f t="shared" si="23"/>
        <v>238</v>
      </c>
      <c r="B301" s="72">
        <v>75110</v>
      </c>
      <c r="C301" s="73" t="s">
        <v>347</v>
      </c>
      <c r="D301" s="81">
        <f>SUM(D302:D307)</f>
        <v>0</v>
      </c>
      <c r="E301" s="81">
        <f>SUM(E302:E307)</f>
        <v>9472</v>
      </c>
      <c r="F301" s="81">
        <f>SUM(F302:F307)</f>
        <v>0</v>
      </c>
      <c r="G301" s="81">
        <f>SUM(G302:G307)</f>
        <v>9472</v>
      </c>
      <c r="H301" s="149">
        <f t="shared" si="27"/>
        <v>1</v>
      </c>
      <c r="I301" s="150">
        <f t="shared" si="26"/>
        <v>0.0006871210433503593</v>
      </c>
    </row>
    <row r="302" spans="1:9" ht="12.75">
      <c r="A302" s="66">
        <f t="shared" si="23"/>
        <v>239</v>
      </c>
      <c r="B302" s="6">
        <v>3030</v>
      </c>
      <c r="C302" s="6" t="s">
        <v>54</v>
      </c>
      <c r="D302" s="49">
        <v>0</v>
      </c>
      <c r="E302" s="49">
        <v>5702</v>
      </c>
      <c r="F302" s="49"/>
      <c r="G302" s="49">
        <v>5702</v>
      </c>
      <c r="H302" s="145">
        <f t="shared" si="27"/>
        <v>1</v>
      </c>
      <c r="I302" s="120">
        <f t="shared" si="26"/>
        <v>0.0004136364219999734</v>
      </c>
    </row>
    <row r="303" spans="1:9" ht="12.75">
      <c r="A303" s="66">
        <f t="shared" si="23"/>
        <v>240</v>
      </c>
      <c r="B303" s="6">
        <v>4110</v>
      </c>
      <c r="C303" s="6" t="s">
        <v>44</v>
      </c>
      <c r="D303" s="49">
        <v>0</v>
      </c>
      <c r="E303" s="49">
        <v>138</v>
      </c>
      <c r="F303" s="49"/>
      <c r="G303" s="49">
        <v>138</v>
      </c>
      <c r="H303" s="145">
        <f t="shared" si="27"/>
        <v>1</v>
      </c>
      <c r="I303" s="120">
        <f t="shared" si="26"/>
        <v>1.0010842903541973E-05</v>
      </c>
    </row>
    <row r="304" spans="1:9" ht="12.75">
      <c r="A304" s="66">
        <f t="shared" si="23"/>
        <v>241</v>
      </c>
      <c r="B304" s="6">
        <v>4120</v>
      </c>
      <c r="C304" s="6" t="s">
        <v>45</v>
      </c>
      <c r="D304" s="49">
        <v>0</v>
      </c>
      <c r="E304" s="49">
        <v>20</v>
      </c>
      <c r="F304" s="49"/>
      <c r="G304" s="49">
        <v>20</v>
      </c>
      <c r="H304" s="145">
        <f t="shared" si="27"/>
        <v>1</v>
      </c>
      <c r="I304" s="120">
        <f t="shared" si="26"/>
        <v>1.4508467976147788E-06</v>
      </c>
    </row>
    <row r="305" spans="1:9" ht="12.75">
      <c r="A305" s="66">
        <f t="shared" si="23"/>
        <v>242</v>
      </c>
      <c r="B305" s="20">
        <v>4210</v>
      </c>
      <c r="C305" s="20" t="s">
        <v>205</v>
      </c>
      <c r="D305" s="49">
        <v>0</v>
      </c>
      <c r="E305" s="49">
        <v>1471</v>
      </c>
      <c r="F305" s="49"/>
      <c r="G305" s="49">
        <v>1471</v>
      </c>
      <c r="H305" s="145">
        <f t="shared" si="27"/>
        <v>1</v>
      </c>
      <c r="I305" s="120">
        <f t="shared" si="26"/>
        <v>0.00010670978196456699</v>
      </c>
    </row>
    <row r="306" spans="1:9" ht="12.75">
      <c r="A306" s="66">
        <f t="shared" si="23"/>
        <v>243</v>
      </c>
      <c r="B306" s="20">
        <v>4300</v>
      </c>
      <c r="C306" s="20" t="s">
        <v>203</v>
      </c>
      <c r="D306" s="49">
        <v>0</v>
      </c>
      <c r="E306" s="49">
        <v>1709</v>
      </c>
      <c r="F306" s="49"/>
      <c r="G306" s="49">
        <v>1709</v>
      </c>
      <c r="H306" s="145">
        <f t="shared" si="27"/>
        <v>1</v>
      </c>
      <c r="I306" s="120">
        <f t="shared" si="26"/>
        <v>0.00012397485885618284</v>
      </c>
    </row>
    <row r="307" spans="1:9" ht="12.75">
      <c r="A307" s="66">
        <f t="shared" si="23"/>
        <v>244</v>
      </c>
      <c r="B307" s="20">
        <v>4410</v>
      </c>
      <c r="C307" s="25" t="s">
        <v>104</v>
      </c>
      <c r="D307" s="49">
        <v>0</v>
      </c>
      <c r="E307" s="49">
        <v>432</v>
      </c>
      <c r="F307" s="49"/>
      <c r="G307" s="49">
        <v>432</v>
      </c>
      <c r="H307" s="145">
        <f t="shared" si="27"/>
        <v>1</v>
      </c>
      <c r="I307" s="120">
        <f t="shared" si="26"/>
        <v>3.133829082847922E-05</v>
      </c>
    </row>
    <row r="308" spans="1:9" s="79" customFormat="1" ht="12.75">
      <c r="A308" s="66">
        <f t="shared" si="23"/>
        <v>245</v>
      </c>
      <c r="B308" s="86">
        <v>754</v>
      </c>
      <c r="C308" s="87" t="s">
        <v>171</v>
      </c>
      <c r="D308" s="80"/>
      <c r="E308" s="80"/>
      <c r="F308" s="80"/>
      <c r="G308" s="80"/>
      <c r="H308" s="145"/>
      <c r="I308" s="120"/>
    </row>
    <row r="309" spans="1:9" s="79" customFormat="1" ht="12.75">
      <c r="A309" s="66">
        <f t="shared" si="23"/>
        <v>246</v>
      </c>
      <c r="B309" s="87"/>
      <c r="C309" s="87" t="s">
        <v>172</v>
      </c>
      <c r="D309" s="69">
        <f>D310+D313+D316+D330+D334</f>
        <v>349930</v>
      </c>
      <c r="E309" s="69">
        <f>E310+E313+E316+E330+E334</f>
        <v>402040</v>
      </c>
      <c r="F309" s="69">
        <f>F310+F313+F316+F330+F334</f>
        <v>-31983</v>
      </c>
      <c r="G309" s="69">
        <f>G310+G313+G316+G330+G334</f>
        <v>319570</v>
      </c>
      <c r="H309" s="149">
        <f t="shared" si="21"/>
        <v>0.7948711570987962</v>
      </c>
      <c r="I309" s="150">
        <f>G309/G$857</f>
        <v>0.023182355555687744</v>
      </c>
    </row>
    <row r="310" spans="1:9" s="82" customFormat="1" ht="12.75">
      <c r="A310" s="66">
        <f t="shared" si="23"/>
        <v>247</v>
      </c>
      <c r="B310" s="85">
        <v>75405</v>
      </c>
      <c r="C310" s="84" t="s">
        <v>153</v>
      </c>
      <c r="D310" s="81">
        <f>D312</f>
        <v>30000</v>
      </c>
      <c r="E310" s="81">
        <f>E312</f>
        <v>14800</v>
      </c>
      <c r="F310" s="81">
        <f>F312</f>
        <v>-7800</v>
      </c>
      <c r="G310" s="81">
        <f>G312</f>
        <v>7000</v>
      </c>
      <c r="H310" s="152">
        <f t="shared" si="21"/>
        <v>0.47297297297297297</v>
      </c>
      <c r="I310" s="153">
        <f>G310/G$857</f>
        <v>0.0005077963791651726</v>
      </c>
    </row>
    <row r="311" spans="1:9" s="82" customFormat="1" ht="12.75">
      <c r="A311" s="66">
        <f t="shared" si="23"/>
        <v>248</v>
      </c>
      <c r="B311" s="94">
        <v>2620</v>
      </c>
      <c r="C311" s="94" t="s">
        <v>229</v>
      </c>
      <c r="D311" s="81"/>
      <c r="E311" s="81"/>
      <c r="F311" s="81"/>
      <c r="G311" s="81"/>
      <c r="H311" s="145"/>
      <c r="I311" s="120"/>
    </row>
    <row r="312" spans="1:9" s="82" customFormat="1" ht="12.75">
      <c r="A312" s="66">
        <f t="shared" si="23"/>
        <v>249</v>
      </c>
      <c r="B312" s="94"/>
      <c r="C312" s="94" t="s">
        <v>230</v>
      </c>
      <c r="D312" s="96">
        <v>30000</v>
      </c>
      <c r="E312" s="96">
        <v>14800</v>
      </c>
      <c r="F312" s="49">
        <f>G312-E312</f>
        <v>-7800</v>
      </c>
      <c r="G312" s="96">
        <v>7000</v>
      </c>
      <c r="H312" s="145">
        <f>G312/E312</f>
        <v>0.47297297297297297</v>
      </c>
      <c r="I312" s="120">
        <f>G312/G$857</f>
        <v>0.0005077963791651726</v>
      </c>
    </row>
    <row r="313" spans="1:9" s="89" customFormat="1" ht="12.75">
      <c r="A313" s="66">
        <f t="shared" si="23"/>
        <v>250</v>
      </c>
      <c r="B313" s="85">
        <v>75406</v>
      </c>
      <c r="C313" s="84" t="s">
        <v>173</v>
      </c>
      <c r="D313" s="88">
        <f>D315</f>
        <v>0</v>
      </c>
      <c r="E313" s="88">
        <f>E315</f>
        <v>4000</v>
      </c>
      <c r="F313" s="88">
        <f>F315</f>
        <v>0</v>
      </c>
      <c r="G313" s="88">
        <f>G315</f>
        <v>4000</v>
      </c>
      <c r="H313" s="149">
        <f>G313/E313</f>
        <v>1</v>
      </c>
      <c r="I313" s="150">
        <f>G313/G$857</f>
        <v>0.0002901693595229558</v>
      </c>
    </row>
    <row r="314" spans="1:9" ht="12.75">
      <c r="A314" s="66">
        <f t="shared" si="23"/>
        <v>251</v>
      </c>
      <c r="B314" s="94">
        <v>2620</v>
      </c>
      <c r="C314" s="94" t="s">
        <v>229</v>
      </c>
      <c r="D314" s="49"/>
      <c r="E314" s="49"/>
      <c r="F314" s="49"/>
      <c r="G314" s="49"/>
      <c r="H314" s="145"/>
      <c r="I314" s="120"/>
    </row>
    <row r="315" spans="1:9" ht="12.75">
      <c r="A315" s="66">
        <f t="shared" si="23"/>
        <v>252</v>
      </c>
      <c r="B315" s="94"/>
      <c r="C315" s="94" t="s">
        <v>230</v>
      </c>
      <c r="D315" s="49">
        <v>0</v>
      </c>
      <c r="E315" s="49">
        <v>4000</v>
      </c>
      <c r="F315" s="49">
        <f aca="true" t="shared" si="28" ref="F315:F352">G315-E315</f>
        <v>0</v>
      </c>
      <c r="G315" s="49">
        <v>4000</v>
      </c>
      <c r="H315" s="145">
        <f>G315/E315</f>
        <v>1</v>
      </c>
      <c r="I315" s="120">
        <f aca="true" t="shared" si="29" ref="I315:I326">G315/G$857</f>
        <v>0.0002901693595229558</v>
      </c>
    </row>
    <row r="316" spans="1:9" s="82" customFormat="1" ht="12.75">
      <c r="A316" s="66">
        <f t="shared" si="23"/>
        <v>253</v>
      </c>
      <c r="B316" s="85">
        <v>75412</v>
      </c>
      <c r="C316" s="84" t="s">
        <v>38</v>
      </c>
      <c r="D316" s="74">
        <f>SUM(D317:D329)</f>
        <v>48730</v>
      </c>
      <c r="E316" s="74">
        <f>SUM(E317:E329)</f>
        <v>54230</v>
      </c>
      <c r="F316" s="74">
        <f>SUM(F317:F329)</f>
        <v>-4022</v>
      </c>
      <c r="G316" s="74">
        <f>SUM(G317:G329)</f>
        <v>50208</v>
      </c>
      <c r="H316" s="149">
        <f aca="true" t="shared" si="30" ref="H316:H374">G316/E316</f>
        <v>0.9258344089987092</v>
      </c>
      <c r="I316" s="150">
        <f t="shared" si="29"/>
        <v>0.0036422058007321407</v>
      </c>
    </row>
    <row r="317" spans="1:9" ht="12.75">
      <c r="A317" s="66">
        <f t="shared" si="23"/>
        <v>254</v>
      </c>
      <c r="B317" s="6">
        <v>3020</v>
      </c>
      <c r="C317" s="91" t="s">
        <v>213</v>
      </c>
      <c r="D317" s="49">
        <v>2600</v>
      </c>
      <c r="E317" s="49">
        <v>2600</v>
      </c>
      <c r="F317" s="49">
        <f t="shared" si="28"/>
        <v>0</v>
      </c>
      <c r="G317" s="49">
        <v>2600</v>
      </c>
      <c r="H317" s="145">
        <f t="shared" si="30"/>
        <v>1</v>
      </c>
      <c r="I317" s="120">
        <f t="shared" si="29"/>
        <v>0.00018861008368992126</v>
      </c>
    </row>
    <row r="318" spans="1:9" s="32" customFormat="1" ht="12.75">
      <c r="A318" s="66">
        <f t="shared" si="23"/>
        <v>255</v>
      </c>
      <c r="B318" s="19">
        <v>4010</v>
      </c>
      <c r="C318" s="10" t="s">
        <v>39</v>
      </c>
      <c r="D318" s="49">
        <v>19500</v>
      </c>
      <c r="E318" s="49">
        <v>19500</v>
      </c>
      <c r="F318" s="49">
        <f t="shared" si="28"/>
        <v>-2022</v>
      </c>
      <c r="G318" s="49">
        <v>17478</v>
      </c>
      <c r="H318" s="145">
        <f t="shared" si="30"/>
        <v>0.8963076923076924</v>
      </c>
      <c r="I318" s="120">
        <f t="shared" si="29"/>
        <v>0.0012678950164355552</v>
      </c>
    </row>
    <row r="319" spans="1:9" s="32" customFormat="1" ht="12.75">
      <c r="A319" s="66">
        <f t="shared" si="23"/>
        <v>256</v>
      </c>
      <c r="B319" s="19">
        <v>4040</v>
      </c>
      <c r="C319" s="10" t="s">
        <v>40</v>
      </c>
      <c r="D319" s="49">
        <v>1380</v>
      </c>
      <c r="E319" s="49">
        <v>1380</v>
      </c>
      <c r="F319" s="49">
        <f t="shared" si="28"/>
        <v>-3</v>
      </c>
      <c r="G319" s="49">
        <v>1377</v>
      </c>
      <c r="H319" s="145">
        <f t="shared" si="30"/>
        <v>0.9978260869565218</v>
      </c>
      <c r="I319" s="120">
        <f t="shared" si="29"/>
        <v>9.989080201577753E-05</v>
      </c>
    </row>
    <row r="320" spans="1:9" ht="12.75">
      <c r="A320" s="66">
        <f t="shared" si="23"/>
        <v>257</v>
      </c>
      <c r="B320" s="6">
        <v>4110</v>
      </c>
      <c r="C320" s="6" t="s">
        <v>44</v>
      </c>
      <c r="D320" s="49">
        <v>3750</v>
      </c>
      <c r="E320" s="49">
        <v>3750</v>
      </c>
      <c r="F320" s="49">
        <f t="shared" si="28"/>
        <v>-502</v>
      </c>
      <c r="G320" s="49">
        <v>3248</v>
      </c>
      <c r="H320" s="145">
        <f t="shared" si="30"/>
        <v>0.8661333333333333</v>
      </c>
      <c r="I320" s="120">
        <f t="shared" si="29"/>
        <v>0.00023561751993264008</v>
      </c>
    </row>
    <row r="321" spans="1:9" ht="12.75">
      <c r="A321" s="66">
        <f t="shared" si="23"/>
        <v>258</v>
      </c>
      <c r="B321" s="6">
        <v>4120</v>
      </c>
      <c r="C321" s="6" t="s">
        <v>45</v>
      </c>
      <c r="D321" s="49">
        <v>520</v>
      </c>
      <c r="E321" s="49">
        <v>520</v>
      </c>
      <c r="F321" s="49">
        <f t="shared" si="28"/>
        <v>-59</v>
      </c>
      <c r="G321" s="49">
        <v>461</v>
      </c>
      <c r="H321" s="145">
        <f t="shared" si="30"/>
        <v>0.8865384615384615</v>
      </c>
      <c r="I321" s="120">
        <f t="shared" si="29"/>
        <v>3.3442018685020656E-05</v>
      </c>
    </row>
    <row r="322" spans="1:9" ht="12.75">
      <c r="A322" s="66">
        <f t="shared" si="23"/>
        <v>259</v>
      </c>
      <c r="B322" s="6">
        <v>4140</v>
      </c>
      <c r="C322" s="6" t="s">
        <v>250</v>
      </c>
      <c r="D322" s="49">
        <v>300</v>
      </c>
      <c r="E322" s="49">
        <v>300</v>
      </c>
      <c r="F322" s="49">
        <f t="shared" si="28"/>
        <v>-88</v>
      </c>
      <c r="G322" s="49">
        <v>212</v>
      </c>
      <c r="H322" s="145">
        <f t="shared" si="30"/>
        <v>0.7066666666666667</v>
      </c>
      <c r="I322" s="120">
        <f t="shared" si="29"/>
        <v>1.5378976054716655E-05</v>
      </c>
    </row>
    <row r="323" spans="1:9" ht="12.75">
      <c r="A323" s="66">
        <f t="shared" si="23"/>
        <v>260</v>
      </c>
      <c r="B323" s="6">
        <v>4210</v>
      </c>
      <c r="C323" s="6" t="s">
        <v>205</v>
      </c>
      <c r="D323" s="49">
        <v>5200</v>
      </c>
      <c r="E323" s="49">
        <v>4603</v>
      </c>
      <c r="F323" s="49">
        <f t="shared" si="28"/>
        <v>-9</v>
      </c>
      <c r="G323" s="49">
        <v>4594</v>
      </c>
      <c r="H323" s="145">
        <f t="shared" si="30"/>
        <v>0.9980447534216815</v>
      </c>
      <c r="I323" s="120">
        <f t="shared" si="29"/>
        <v>0.0003332595094121147</v>
      </c>
    </row>
    <row r="324" spans="1:9" ht="12.75">
      <c r="A324" s="66">
        <f t="shared" si="23"/>
        <v>261</v>
      </c>
      <c r="B324" s="6">
        <v>4260</v>
      </c>
      <c r="C324" s="6" t="s">
        <v>209</v>
      </c>
      <c r="D324" s="49">
        <v>2400</v>
      </c>
      <c r="E324" s="49">
        <v>5300</v>
      </c>
      <c r="F324" s="49">
        <f t="shared" si="28"/>
        <v>-820</v>
      </c>
      <c r="G324" s="49">
        <v>4480</v>
      </c>
      <c r="H324" s="145">
        <f t="shared" si="30"/>
        <v>0.8452830188679246</v>
      </c>
      <c r="I324" s="120">
        <f t="shared" si="29"/>
        <v>0.00032498968266571045</v>
      </c>
    </row>
    <row r="325" spans="1:9" ht="12.75">
      <c r="A325" s="66">
        <f t="shared" si="23"/>
        <v>262</v>
      </c>
      <c r="B325" s="6">
        <v>4270</v>
      </c>
      <c r="C325" s="6" t="s">
        <v>204</v>
      </c>
      <c r="D325" s="49">
        <v>700</v>
      </c>
      <c r="E325" s="49">
        <v>2350</v>
      </c>
      <c r="F325" s="49">
        <f t="shared" si="28"/>
        <v>-24</v>
      </c>
      <c r="G325" s="49">
        <v>2326</v>
      </c>
      <c r="H325" s="145">
        <f>G325/E325</f>
        <v>0.9897872340425532</v>
      </c>
      <c r="I325" s="120">
        <f t="shared" si="29"/>
        <v>0.00016873348256259878</v>
      </c>
    </row>
    <row r="326" spans="1:9" ht="12.75" customHeight="1">
      <c r="A326" s="66">
        <f t="shared" si="23"/>
        <v>263</v>
      </c>
      <c r="B326" s="6">
        <v>4300</v>
      </c>
      <c r="C326" s="6" t="s">
        <v>203</v>
      </c>
      <c r="D326" s="49">
        <v>8700</v>
      </c>
      <c r="E326" s="49">
        <v>12300</v>
      </c>
      <c r="F326" s="49">
        <f t="shared" si="28"/>
        <v>-85</v>
      </c>
      <c r="G326" s="49">
        <v>12215</v>
      </c>
      <c r="H326" s="145">
        <f t="shared" si="30"/>
        <v>0.9930894308943089</v>
      </c>
      <c r="I326" s="120">
        <f t="shared" si="29"/>
        <v>0.0008861046816432262</v>
      </c>
    </row>
    <row r="327" spans="1:9" ht="12.75">
      <c r="A327" s="66">
        <f t="shared" si="23"/>
        <v>264</v>
      </c>
      <c r="B327" s="6">
        <v>4410</v>
      </c>
      <c r="C327" s="6" t="s">
        <v>41</v>
      </c>
      <c r="D327" s="49">
        <v>1000</v>
      </c>
      <c r="E327" s="49">
        <v>0</v>
      </c>
      <c r="F327" s="49">
        <f t="shared" si="28"/>
        <v>0</v>
      </c>
      <c r="G327" s="49">
        <v>0</v>
      </c>
      <c r="H327" s="145"/>
      <c r="I327" s="120"/>
    </row>
    <row r="328" spans="1:9" ht="12.75">
      <c r="A328" s="66">
        <f t="shared" si="23"/>
        <v>265</v>
      </c>
      <c r="B328" s="6">
        <v>4430</v>
      </c>
      <c r="C328" s="6" t="s">
        <v>43</v>
      </c>
      <c r="D328" s="49">
        <v>2000</v>
      </c>
      <c r="E328" s="49">
        <v>950</v>
      </c>
      <c r="F328" s="49">
        <f t="shared" si="28"/>
        <v>-410</v>
      </c>
      <c r="G328" s="49">
        <v>540</v>
      </c>
      <c r="H328" s="145">
        <f>G328/E328</f>
        <v>0.5684210526315789</v>
      </c>
      <c r="I328" s="120">
        <f aca="true" t="shared" si="31" ref="I328:I335">G328/G$857</f>
        <v>3.917286353559903E-05</v>
      </c>
    </row>
    <row r="329" spans="1:9" ht="12.75">
      <c r="A329" s="66">
        <f t="shared" si="23"/>
        <v>266</v>
      </c>
      <c r="B329" s="6">
        <v>4440</v>
      </c>
      <c r="C329" s="44" t="s">
        <v>46</v>
      </c>
      <c r="D329" s="49">
        <v>680</v>
      </c>
      <c r="E329" s="49">
        <v>677</v>
      </c>
      <c r="F329" s="49">
        <f t="shared" si="28"/>
        <v>0</v>
      </c>
      <c r="G329" s="49">
        <v>677</v>
      </c>
      <c r="H329" s="145">
        <f t="shared" si="30"/>
        <v>1</v>
      </c>
      <c r="I329" s="120">
        <f t="shared" si="31"/>
        <v>4.911116409926027E-05</v>
      </c>
    </row>
    <row r="330" spans="1:9" s="82" customFormat="1" ht="12.75">
      <c r="A330" s="66">
        <f aca="true" t="shared" si="32" ref="A330:A393">A329+1</f>
        <v>267</v>
      </c>
      <c r="B330" s="85">
        <v>75414</v>
      </c>
      <c r="C330" s="84" t="s">
        <v>174</v>
      </c>
      <c r="D330" s="74">
        <f>SUM(D331:D333)</f>
        <v>3100</v>
      </c>
      <c r="E330" s="74">
        <f>SUM(E331:E333)</f>
        <v>3600</v>
      </c>
      <c r="F330" s="49">
        <f t="shared" si="28"/>
        <v>-194</v>
      </c>
      <c r="G330" s="74">
        <f>SUM(G331:G333)</f>
        <v>3406</v>
      </c>
      <c r="H330" s="149">
        <f t="shared" si="30"/>
        <v>0.9461111111111111</v>
      </c>
      <c r="I330" s="150">
        <f t="shared" si="31"/>
        <v>0.00024707920963379685</v>
      </c>
    </row>
    <row r="331" spans="1:9" s="45" customFormat="1" ht="14.25">
      <c r="A331" s="66">
        <f t="shared" si="32"/>
        <v>268</v>
      </c>
      <c r="B331" s="20">
        <v>4210</v>
      </c>
      <c r="C331" s="20" t="s">
        <v>205</v>
      </c>
      <c r="D331" s="49">
        <v>500</v>
      </c>
      <c r="E331" s="49">
        <v>1375</v>
      </c>
      <c r="F331" s="49">
        <f t="shared" si="28"/>
        <v>0</v>
      </c>
      <c r="G331" s="49">
        <v>1375</v>
      </c>
      <c r="H331" s="145">
        <f>G331/E331</f>
        <v>1</v>
      </c>
      <c r="I331" s="120">
        <f t="shared" si="31"/>
        <v>9.974571733601604E-05</v>
      </c>
    </row>
    <row r="332" spans="1:9" s="45" customFormat="1" ht="14.25">
      <c r="A332" s="66">
        <f t="shared" si="32"/>
        <v>269</v>
      </c>
      <c r="B332" s="20">
        <v>4260</v>
      </c>
      <c r="C332" s="20" t="s">
        <v>209</v>
      </c>
      <c r="D332" s="49">
        <v>0</v>
      </c>
      <c r="E332" s="49">
        <v>250</v>
      </c>
      <c r="F332" s="49"/>
      <c r="G332" s="49">
        <v>232</v>
      </c>
      <c r="H332" s="145">
        <f t="shared" si="30"/>
        <v>0.928</v>
      </c>
      <c r="I332" s="120">
        <f t="shared" si="31"/>
        <v>1.6829822852331436E-05</v>
      </c>
    </row>
    <row r="333" spans="1:9" s="45" customFormat="1" ht="14.25">
      <c r="A333" s="66">
        <f t="shared" si="32"/>
        <v>270</v>
      </c>
      <c r="B333" s="20">
        <v>4300</v>
      </c>
      <c r="C333" s="20" t="s">
        <v>203</v>
      </c>
      <c r="D333" s="49">
        <v>2600</v>
      </c>
      <c r="E333" s="49">
        <v>1975</v>
      </c>
      <c r="F333" s="49">
        <f t="shared" si="28"/>
        <v>-176</v>
      </c>
      <c r="G333" s="49">
        <v>1799</v>
      </c>
      <c r="H333" s="145">
        <f t="shared" si="30"/>
        <v>0.9108860759493671</v>
      </c>
      <c r="I333" s="120">
        <f t="shared" si="31"/>
        <v>0.00013050366944544935</v>
      </c>
    </row>
    <row r="334" spans="1:9" s="82" customFormat="1" ht="12.75">
      <c r="A334" s="66">
        <f t="shared" si="32"/>
        <v>271</v>
      </c>
      <c r="B334" s="85">
        <v>75416</v>
      </c>
      <c r="C334" s="84" t="s">
        <v>151</v>
      </c>
      <c r="D334" s="74">
        <f>D335+D339+D340+D341+D342+D343+D344+D349+D348+D350+D351+D352+D353</f>
        <v>268100</v>
      </c>
      <c r="E334" s="74">
        <f>E335+E339+E340+E341+E342+E343+E344+E349+E348+E350+E351+E352+E353</f>
        <v>325410</v>
      </c>
      <c r="F334" s="74">
        <f>F335+F339+F340+F341+F342+F343+F344+F349+F348+F350+F351+F352+F353</f>
        <v>-19967</v>
      </c>
      <c r="G334" s="74">
        <f>G335+G339+G340+G341+G342+G343+G344+G349+G348+G350+G351+G352+G353</f>
        <v>254956</v>
      </c>
      <c r="H334" s="149">
        <f t="shared" si="30"/>
        <v>0.7834915952183399</v>
      </c>
      <c r="I334" s="150">
        <f t="shared" si="31"/>
        <v>0.01849510480663368</v>
      </c>
    </row>
    <row r="335" spans="1:9" ht="12.75">
      <c r="A335" s="66">
        <f t="shared" si="32"/>
        <v>272</v>
      </c>
      <c r="B335" s="20">
        <v>3020</v>
      </c>
      <c r="C335" s="25" t="s">
        <v>146</v>
      </c>
      <c r="D335" s="48">
        <f>SUM(D337:D338)</f>
        <v>13300</v>
      </c>
      <c r="E335" s="48">
        <f>SUM(E337:E338)</f>
        <v>13300</v>
      </c>
      <c r="F335" s="49">
        <f t="shared" si="28"/>
        <v>-2189</v>
      </c>
      <c r="G335" s="48">
        <f>SUM(G337:G338)</f>
        <v>11111</v>
      </c>
      <c r="H335" s="145">
        <f t="shared" si="30"/>
        <v>0.8354135338345865</v>
      </c>
      <c r="I335" s="120">
        <f t="shared" si="31"/>
        <v>0.0008060179384148904</v>
      </c>
    </row>
    <row r="336" spans="1:9" ht="12.75">
      <c r="A336" s="66">
        <f t="shared" si="32"/>
        <v>273</v>
      </c>
      <c r="B336" s="20"/>
      <c r="C336" s="21" t="s">
        <v>17</v>
      </c>
      <c r="D336" s="49"/>
      <c r="E336" s="49"/>
      <c r="F336" s="49">
        <f t="shared" si="28"/>
        <v>0</v>
      </c>
      <c r="G336" s="49"/>
      <c r="H336" s="145"/>
      <c r="I336" s="120"/>
    </row>
    <row r="337" spans="1:9" ht="12.75">
      <c r="A337" s="66">
        <f t="shared" si="32"/>
        <v>274</v>
      </c>
      <c r="B337" s="20"/>
      <c r="C337" s="21" t="s">
        <v>147</v>
      </c>
      <c r="D337" s="49">
        <v>5300</v>
      </c>
      <c r="E337" s="49">
        <v>5300</v>
      </c>
      <c r="F337" s="49">
        <f t="shared" si="28"/>
        <v>-323</v>
      </c>
      <c r="G337" s="49">
        <v>4977</v>
      </c>
      <c r="H337" s="145">
        <f t="shared" si="30"/>
        <v>0.9390566037735849</v>
      </c>
      <c r="I337" s="120">
        <f aca="true" t="shared" si="33" ref="I337:I344">G337/G$857</f>
        <v>0.00036104322558643773</v>
      </c>
    </row>
    <row r="338" spans="1:9" ht="12.75">
      <c r="A338" s="66">
        <f t="shared" si="32"/>
        <v>275</v>
      </c>
      <c r="B338" s="20"/>
      <c r="C338" s="21" t="s">
        <v>148</v>
      </c>
      <c r="D338" s="49">
        <v>8000</v>
      </c>
      <c r="E338" s="49">
        <v>8000</v>
      </c>
      <c r="F338" s="49">
        <f t="shared" si="28"/>
        <v>-1866</v>
      </c>
      <c r="G338" s="49">
        <v>6134</v>
      </c>
      <c r="H338" s="145">
        <f t="shared" si="30"/>
        <v>0.76675</v>
      </c>
      <c r="I338" s="120">
        <f t="shared" si="33"/>
        <v>0.0004449747128284527</v>
      </c>
    </row>
    <row r="339" spans="1:9" ht="12.75">
      <c r="A339" s="66">
        <f t="shared" si="32"/>
        <v>276</v>
      </c>
      <c r="B339" s="20">
        <v>4010</v>
      </c>
      <c r="C339" s="25" t="s">
        <v>108</v>
      </c>
      <c r="D339" s="49">
        <v>180000</v>
      </c>
      <c r="E339" s="49">
        <v>185400</v>
      </c>
      <c r="F339" s="49">
        <f t="shared" si="28"/>
        <v>-7614</v>
      </c>
      <c r="G339" s="49">
        <v>177786</v>
      </c>
      <c r="H339" s="145">
        <f t="shared" si="30"/>
        <v>0.9589320388349515</v>
      </c>
      <c r="I339" s="120">
        <f t="shared" si="33"/>
        <v>0.012897012438037054</v>
      </c>
    </row>
    <row r="340" spans="1:9" ht="12.75">
      <c r="A340" s="66">
        <f t="shared" si="32"/>
        <v>277</v>
      </c>
      <c r="B340" s="20">
        <v>4040</v>
      </c>
      <c r="C340" s="21" t="s">
        <v>40</v>
      </c>
      <c r="D340" s="49">
        <v>13700</v>
      </c>
      <c r="E340" s="49">
        <v>13700</v>
      </c>
      <c r="F340" s="49">
        <f t="shared" si="28"/>
        <v>-166</v>
      </c>
      <c r="G340" s="49">
        <v>13534</v>
      </c>
      <c r="H340" s="145">
        <f t="shared" si="30"/>
        <v>0.9878832116788321</v>
      </c>
      <c r="I340" s="120">
        <f t="shared" si="33"/>
        <v>0.000981788027945921</v>
      </c>
    </row>
    <row r="341" spans="1:9" ht="12.75">
      <c r="A341" s="66">
        <f t="shared" si="32"/>
        <v>278</v>
      </c>
      <c r="B341" s="20">
        <v>4110</v>
      </c>
      <c r="C341" s="21" t="s">
        <v>105</v>
      </c>
      <c r="D341" s="49">
        <v>34700</v>
      </c>
      <c r="E341" s="49">
        <v>36000</v>
      </c>
      <c r="F341" s="49">
        <f t="shared" si="28"/>
        <v>-3132</v>
      </c>
      <c r="G341" s="49">
        <v>32868</v>
      </c>
      <c r="H341" s="145">
        <f t="shared" si="30"/>
        <v>0.913</v>
      </c>
      <c r="I341" s="120">
        <f t="shared" si="33"/>
        <v>0.0023843216272001273</v>
      </c>
    </row>
    <row r="342" spans="1:9" ht="12.75" customHeight="1">
      <c r="A342" s="66">
        <f t="shared" si="32"/>
        <v>279</v>
      </c>
      <c r="B342" s="20">
        <v>4120</v>
      </c>
      <c r="C342" s="21" t="s">
        <v>106</v>
      </c>
      <c r="D342" s="49">
        <v>4800</v>
      </c>
      <c r="E342" s="49">
        <v>5110</v>
      </c>
      <c r="F342" s="49">
        <f t="shared" si="28"/>
        <v>-449</v>
      </c>
      <c r="G342" s="49">
        <v>4661</v>
      </c>
      <c r="H342" s="145">
        <f t="shared" si="30"/>
        <v>0.912133072407045</v>
      </c>
      <c r="I342" s="120">
        <f t="shared" si="33"/>
        <v>0.0003381198461841242</v>
      </c>
    </row>
    <row r="343" spans="1:9" ht="12.75" customHeight="1">
      <c r="A343" s="66">
        <f t="shared" si="32"/>
        <v>280</v>
      </c>
      <c r="B343" s="20">
        <v>4140</v>
      </c>
      <c r="C343" s="20" t="s">
        <v>250</v>
      </c>
      <c r="D343" s="49">
        <v>1000</v>
      </c>
      <c r="E343" s="49">
        <v>1300</v>
      </c>
      <c r="F343" s="49">
        <f t="shared" si="28"/>
        <v>-240</v>
      </c>
      <c r="G343" s="49">
        <v>1060</v>
      </c>
      <c r="H343" s="145">
        <f t="shared" si="30"/>
        <v>0.8153846153846154</v>
      </c>
      <c r="I343" s="120">
        <f t="shared" si="33"/>
        <v>7.689488027358327E-05</v>
      </c>
    </row>
    <row r="344" spans="1:9" ht="12.75">
      <c r="A344" s="66">
        <f t="shared" si="32"/>
        <v>281</v>
      </c>
      <c r="B344" s="20">
        <v>4210</v>
      </c>
      <c r="C344" s="20" t="s">
        <v>205</v>
      </c>
      <c r="D344" s="55">
        <f>SUM(D346:D347)</f>
        <v>9600</v>
      </c>
      <c r="E344" s="55">
        <f>SUM(E346:E347)</f>
        <v>9618</v>
      </c>
      <c r="F344" s="49">
        <f t="shared" si="28"/>
        <v>-2811</v>
      </c>
      <c r="G344" s="55">
        <f>SUM(G346:G347)</f>
        <v>6807</v>
      </c>
      <c r="H344" s="145">
        <f t="shared" si="30"/>
        <v>0.7077354959451029</v>
      </c>
      <c r="I344" s="120">
        <f t="shared" si="33"/>
        <v>0.00049379570756819</v>
      </c>
    </row>
    <row r="345" spans="1:9" ht="12.75">
      <c r="A345" s="66">
        <f t="shared" si="32"/>
        <v>282</v>
      </c>
      <c r="B345" s="20"/>
      <c r="C345" s="21" t="s">
        <v>17</v>
      </c>
      <c r="D345" s="49"/>
      <c r="E345" s="49"/>
      <c r="F345" s="49">
        <f t="shared" si="28"/>
        <v>0</v>
      </c>
      <c r="G345" s="49"/>
      <c r="H345" s="145"/>
      <c r="I345" s="120"/>
    </row>
    <row r="346" spans="1:9" ht="12.75">
      <c r="A346" s="66">
        <f t="shared" si="32"/>
        <v>283</v>
      </c>
      <c r="B346" s="20"/>
      <c r="C346" s="21" t="s">
        <v>149</v>
      </c>
      <c r="D346" s="49">
        <v>7600</v>
      </c>
      <c r="E346" s="49">
        <v>7600</v>
      </c>
      <c r="F346" s="49">
        <f t="shared" si="28"/>
        <v>-2108</v>
      </c>
      <c r="G346" s="49">
        <v>5492</v>
      </c>
      <c r="H346" s="145">
        <f t="shared" si="30"/>
        <v>0.7226315789473684</v>
      </c>
      <c r="I346" s="120">
        <f aca="true" t="shared" si="34" ref="I346:I352">G346/G$857</f>
        <v>0.0003984025306250183</v>
      </c>
    </row>
    <row r="347" spans="1:9" ht="12.75">
      <c r="A347" s="66">
        <f t="shared" si="32"/>
        <v>284</v>
      </c>
      <c r="B347" s="20"/>
      <c r="C347" s="21" t="s">
        <v>150</v>
      </c>
      <c r="D347" s="49">
        <v>2000</v>
      </c>
      <c r="E347" s="49">
        <v>2018</v>
      </c>
      <c r="F347" s="49">
        <f t="shared" si="28"/>
        <v>-703</v>
      </c>
      <c r="G347" s="49">
        <v>1315</v>
      </c>
      <c r="H347" s="145">
        <f t="shared" si="30"/>
        <v>0.651635282457879</v>
      </c>
      <c r="I347" s="120">
        <f t="shared" si="34"/>
        <v>9.53931769431717E-05</v>
      </c>
    </row>
    <row r="348" spans="1:9" ht="12.75">
      <c r="A348" s="66">
        <f t="shared" si="32"/>
        <v>285</v>
      </c>
      <c r="B348" s="20">
        <v>4270</v>
      </c>
      <c r="C348" s="20" t="s">
        <v>204</v>
      </c>
      <c r="D348" s="49">
        <v>0</v>
      </c>
      <c r="E348" s="49">
        <v>1500</v>
      </c>
      <c r="F348" s="49"/>
      <c r="G348" s="49">
        <v>1013</v>
      </c>
      <c r="H348" s="145">
        <f>G348/E348</f>
        <v>0.6753333333333333</v>
      </c>
      <c r="I348" s="120">
        <f t="shared" si="34"/>
        <v>7.348539029918855E-05</v>
      </c>
    </row>
    <row r="349" spans="1:9" ht="12.75">
      <c r="A349" s="66">
        <f t="shared" si="32"/>
        <v>286</v>
      </c>
      <c r="B349" s="20">
        <v>4300</v>
      </c>
      <c r="C349" s="20" t="s">
        <v>203</v>
      </c>
      <c r="D349" s="49">
        <v>3100</v>
      </c>
      <c r="E349" s="49">
        <v>1600</v>
      </c>
      <c r="F349" s="49">
        <f t="shared" si="28"/>
        <v>-103</v>
      </c>
      <c r="G349" s="49">
        <v>1497</v>
      </c>
      <c r="H349" s="145">
        <f t="shared" si="30"/>
        <v>0.935625</v>
      </c>
      <c r="I349" s="120">
        <f t="shared" si="34"/>
        <v>0.00010859588280146619</v>
      </c>
    </row>
    <row r="350" spans="1:9" ht="12.75">
      <c r="A350" s="66">
        <f t="shared" si="32"/>
        <v>287</v>
      </c>
      <c r="B350" s="20">
        <v>4410</v>
      </c>
      <c r="C350" s="21" t="s">
        <v>104</v>
      </c>
      <c r="D350" s="117">
        <v>500</v>
      </c>
      <c r="E350" s="117">
        <v>500</v>
      </c>
      <c r="F350" s="49">
        <f t="shared" si="28"/>
        <v>-106</v>
      </c>
      <c r="G350" s="117">
        <v>394</v>
      </c>
      <c r="H350" s="145">
        <f t="shared" si="30"/>
        <v>0.788</v>
      </c>
      <c r="I350" s="120">
        <f t="shared" si="34"/>
        <v>2.8581681913011145E-05</v>
      </c>
    </row>
    <row r="351" spans="1:9" ht="12.75">
      <c r="A351" s="66">
        <f t="shared" si="32"/>
        <v>288</v>
      </c>
      <c r="B351" s="20">
        <v>4430</v>
      </c>
      <c r="C351" s="21" t="s">
        <v>138</v>
      </c>
      <c r="D351" s="49">
        <v>4000</v>
      </c>
      <c r="E351" s="49">
        <v>4000</v>
      </c>
      <c r="F351" s="49">
        <f t="shared" si="28"/>
        <v>-3157</v>
      </c>
      <c r="G351" s="49">
        <v>843</v>
      </c>
      <c r="H351" s="145">
        <f t="shared" si="30"/>
        <v>0.21075</v>
      </c>
      <c r="I351" s="120">
        <f t="shared" si="34"/>
        <v>6.115319251946293E-05</v>
      </c>
    </row>
    <row r="352" spans="1:9" ht="12.75">
      <c r="A352" s="66">
        <f t="shared" si="32"/>
        <v>289</v>
      </c>
      <c r="B352" s="20">
        <v>4440</v>
      </c>
      <c r="C352" s="21" t="s">
        <v>152</v>
      </c>
      <c r="D352" s="49">
        <v>3400</v>
      </c>
      <c r="E352" s="49">
        <v>3382</v>
      </c>
      <c r="F352" s="49">
        <f t="shared" si="28"/>
        <v>0</v>
      </c>
      <c r="G352" s="49">
        <v>3382</v>
      </c>
      <c r="H352" s="145">
        <f t="shared" si="30"/>
        <v>1</v>
      </c>
      <c r="I352" s="120">
        <f t="shared" si="34"/>
        <v>0.0002453381934766591</v>
      </c>
    </row>
    <row r="353" spans="1:9" ht="12.75">
      <c r="A353" s="66">
        <f t="shared" si="32"/>
        <v>290</v>
      </c>
      <c r="B353" s="20">
        <v>6060</v>
      </c>
      <c r="C353" s="20" t="s">
        <v>284</v>
      </c>
      <c r="D353" s="49">
        <v>0</v>
      </c>
      <c r="E353" s="49">
        <v>50000</v>
      </c>
      <c r="F353" s="49"/>
      <c r="G353" s="49">
        <v>0</v>
      </c>
      <c r="H353" s="145"/>
      <c r="I353" s="120"/>
    </row>
    <row r="354" spans="1:9" s="79" customFormat="1" ht="12.75">
      <c r="A354" s="66">
        <f t="shared" si="32"/>
        <v>291</v>
      </c>
      <c r="B354" s="86">
        <v>757</v>
      </c>
      <c r="C354" s="87" t="s">
        <v>175</v>
      </c>
      <c r="D354" s="69">
        <f>D356</f>
        <v>323900</v>
      </c>
      <c r="E354" s="69">
        <f>E356</f>
        <v>201741</v>
      </c>
      <c r="F354" s="69">
        <f>F356</f>
        <v>-55303</v>
      </c>
      <c r="G354" s="69">
        <f>G356</f>
        <v>144146</v>
      </c>
      <c r="H354" s="152">
        <f t="shared" si="30"/>
        <v>0.7145101888064399</v>
      </c>
      <c r="I354" s="153">
        <f>G354/G$857</f>
        <v>0.010456688124448995</v>
      </c>
    </row>
    <row r="355" spans="1:9" s="82" customFormat="1" ht="12.75">
      <c r="A355" s="66">
        <f t="shared" si="32"/>
        <v>292</v>
      </c>
      <c r="B355" s="85">
        <v>75702</v>
      </c>
      <c r="C355" s="84" t="s">
        <v>176</v>
      </c>
      <c r="D355" s="81"/>
      <c r="E355" s="81"/>
      <c r="F355" s="81"/>
      <c r="G355" s="81"/>
      <c r="H355" s="145"/>
      <c r="I355" s="120"/>
    </row>
    <row r="356" spans="1:9" s="79" customFormat="1" ht="12.75">
      <c r="A356" s="66">
        <f t="shared" si="32"/>
        <v>293</v>
      </c>
      <c r="B356" s="86"/>
      <c r="C356" s="84" t="s">
        <v>177</v>
      </c>
      <c r="D356" s="74">
        <f>D357+D363</f>
        <v>323900</v>
      </c>
      <c r="E356" s="74">
        <f>E357+E363</f>
        <v>201741</v>
      </c>
      <c r="F356" s="74">
        <f>F357+F363</f>
        <v>-55303</v>
      </c>
      <c r="G356" s="74">
        <f>G357+G363</f>
        <v>144146</v>
      </c>
      <c r="H356" s="149">
        <f t="shared" si="30"/>
        <v>0.7145101888064399</v>
      </c>
      <c r="I356" s="150">
        <f>G356/G$857</f>
        <v>0.010456688124448995</v>
      </c>
    </row>
    <row r="357" spans="1:9" ht="12.75">
      <c r="A357" s="66">
        <f t="shared" si="32"/>
        <v>294</v>
      </c>
      <c r="B357" s="6">
        <v>4300</v>
      </c>
      <c r="C357" s="6" t="s">
        <v>203</v>
      </c>
      <c r="D357" s="50">
        <f>SUM(D359:D361)</f>
        <v>17700</v>
      </c>
      <c r="E357" s="50">
        <f>SUM(E359:E361)</f>
        <v>17700</v>
      </c>
      <c r="F357" s="50">
        <f>SUM(F359:F361)</f>
        <v>-6600</v>
      </c>
      <c r="G357" s="50">
        <f>SUM(G359:G361)</f>
        <v>11100</v>
      </c>
      <c r="H357" s="145">
        <f t="shared" si="30"/>
        <v>0.6271186440677966</v>
      </c>
      <c r="I357" s="120">
        <f>G357/G$857</f>
        <v>0.0008052199726762023</v>
      </c>
    </row>
    <row r="358" spans="1:9" ht="12.75">
      <c r="A358" s="66">
        <f t="shared" si="32"/>
        <v>295</v>
      </c>
      <c r="B358" s="6"/>
      <c r="C358" s="6" t="s">
        <v>35</v>
      </c>
      <c r="D358" s="49"/>
      <c r="E358" s="49"/>
      <c r="F358" s="49"/>
      <c r="G358" s="49"/>
      <c r="H358" s="145"/>
      <c r="I358" s="120"/>
    </row>
    <row r="359" spans="1:9" ht="12.75">
      <c r="A359" s="66">
        <f t="shared" si="32"/>
        <v>296</v>
      </c>
      <c r="B359" s="6"/>
      <c r="C359" s="6" t="s">
        <v>36</v>
      </c>
      <c r="D359" s="49">
        <v>7700</v>
      </c>
      <c r="E359" s="49">
        <v>9100</v>
      </c>
      <c r="F359" s="49">
        <f>G359-E359</f>
        <v>0</v>
      </c>
      <c r="G359" s="49">
        <v>9100</v>
      </c>
      <c r="H359" s="145">
        <f t="shared" si="30"/>
        <v>1</v>
      </c>
      <c r="I359" s="120">
        <f>G359/G$857</f>
        <v>0.0006601352929147243</v>
      </c>
    </row>
    <row r="360" spans="1:9" ht="12.75">
      <c r="A360" s="66">
        <f t="shared" si="32"/>
        <v>297</v>
      </c>
      <c r="B360" s="6"/>
      <c r="C360" s="6" t="s">
        <v>276</v>
      </c>
      <c r="D360" s="49">
        <v>10000</v>
      </c>
      <c r="E360" s="49">
        <v>8600</v>
      </c>
      <c r="F360" s="49">
        <f>G360-E360</f>
        <v>-6600</v>
      </c>
      <c r="G360" s="49">
        <v>2000</v>
      </c>
      <c r="H360" s="145">
        <f t="shared" si="30"/>
        <v>0.23255813953488372</v>
      </c>
      <c r="I360" s="120">
        <f>G360/G$857</f>
        <v>0.0001450846797614779</v>
      </c>
    </row>
    <row r="361" spans="1:9" ht="12.75">
      <c r="A361" s="66">
        <f t="shared" si="32"/>
        <v>298</v>
      </c>
      <c r="B361" s="6"/>
      <c r="C361" s="6" t="s">
        <v>329</v>
      </c>
      <c r="D361" s="49">
        <v>0</v>
      </c>
      <c r="E361" s="49">
        <v>0</v>
      </c>
      <c r="F361" s="49">
        <f>G361-E361</f>
        <v>0</v>
      </c>
      <c r="G361" s="49">
        <v>0</v>
      </c>
      <c r="H361" s="145"/>
      <c r="I361" s="120"/>
    </row>
    <row r="362" spans="1:9" ht="12.75">
      <c r="A362" s="66">
        <f t="shared" si="32"/>
        <v>299</v>
      </c>
      <c r="B362" s="6">
        <v>8070</v>
      </c>
      <c r="C362" s="6" t="s">
        <v>214</v>
      </c>
      <c r="D362" s="116"/>
      <c r="E362" s="116"/>
      <c r="F362" s="116"/>
      <c r="G362" s="116"/>
      <c r="H362" s="145"/>
      <c r="I362" s="120"/>
    </row>
    <row r="363" spans="1:9" ht="12.75">
      <c r="A363" s="66">
        <f t="shared" si="32"/>
        <v>300</v>
      </c>
      <c r="B363" s="6"/>
      <c r="C363" s="6" t="s">
        <v>215</v>
      </c>
      <c r="D363" s="50">
        <f>SUM(D365:D371)</f>
        <v>306200</v>
      </c>
      <c r="E363" s="50">
        <f>SUM(E365:E371)</f>
        <v>184041</v>
      </c>
      <c r="F363" s="50">
        <f>SUM(F365:F371)</f>
        <v>-48703</v>
      </c>
      <c r="G363" s="50">
        <f>SUM(G365:G371)</f>
        <v>133046</v>
      </c>
      <c r="H363" s="145">
        <f t="shared" si="30"/>
        <v>0.7229150026352824</v>
      </c>
      <c r="I363" s="120">
        <f>G363/G$857</f>
        <v>0.009651468151772794</v>
      </c>
    </row>
    <row r="364" spans="1:9" ht="12.75">
      <c r="A364" s="66">
        <f t="shared" si="32"/>
        <v>301</v>
      </c>
      <c r="B364" s="6"/>
      <c r="C364" s="6" t="s">
        <v>17</v>
      </c>
      <c r="D364" s="49"/>
      <c r="E364" s="49"/>
      <c r="F364" s="49"/>
      <c r="G364" s="49"/>
      <c r="H364" s="145"/>
      <c r="I364" s="120"/>
    </row>
    <row r="365" spans="1:9" ht="12.75">
      <c r="A365" s="66">
        <f t="shared" si="32"/>
        <v>302</v>
      </c>
      <c r="B365" s="6"/>
      <c r="C365" s="6" t="s">
        <v>37</v>
      </c>
      <c r="D365" s="50">
        <v>6600</v>
      </c>
      <c r="E365" s="49">
        <v>6600</v>
      </c>
      <c r="F365" s="49">
        <f>G365-E365</f>
        <v>-2097</v>
      </c>
      <c r="G365" s="49">
        <v>4503</v>
      </c>
      <c r="H365" s="145">
        <f t="shared" si="30"/>
        <v>0.6822727272727273</v>
      </c>
      <c r="I365" s="120">
        <f>G365/G$857</f>
        <v>0.00032665815648296744</v>
      </c>
    </row>
    <row r="366" spans="1:9" ht="12.75">
      <c r="A366" s="66">
        <f t="shared" si="32"/>
        <v>303</v>
      </c>
      <c r="B366" s="6"/>
      <c r="C366" s="6" t="s">
        <v>247</v>
      </c>
      <c r="D366" s="50">
        <v>80000</v>
      </c>
      <c r="E366" s="49">
        <v>44836</v>
      </c>
      <c r="F366" s="49">
        <f>G366-E366</f>
        <v>-44836</v>
      </c>
      <c r="G366" s="49">
        <v>0</v>
      </c>
      <c r="H366" s="145"/>
      <c r="I366" s="120"/>
    </row>
    <row r="367" spans="1:9" ht="12.75">
      <c r="A367" s="66">
        <f t="shared" si="32"/>
        <v>304</v>
      </c>
      <c r="B367" s="6"/>
      <c r="C367" s="6" t="s">
        <v>277</v>
      </c>
      <c r="D367" s="50">
        <v>32000</v>
      </c>
      <c r="E367" s="49">
        <v>10905</v>
      </c>
      <c r="F367" s="49">
        <f>G367-E367</f>
        <v>-1</v>
      </c>
      <c r="G367" s="49">
        <v>10904</v>
      </c>
      <c r="H367" s="145">
        <f t="shared" si="30"/>
        <v>0.9999082989454379</v>
      </c>
      <c r="I367" s="120">
        <f aca="true" t="shared" si="35" ref="I367:I374">G367/G$857</f>
        <v>0.0007910016740595774</v>
      </c>
    </row>
    <row r="368" spans="1:9" ht="12.75">
      <c r="A368" s="66">
        <f t="shared" si="32"/>
        <v>305</v>
      </c>
      <c r="B368" s="6"/>
      <c r="C368" s="6" t="s">
        <v>278</v>
      </c>
      <c r="D368" s="50">
        <v>3200</v>
      </c>
      <c r="E368" s="49">
        <v>3200</v>
      </c>
      <c r="F368" s="49">
        <f>G368-E368</f>
        <v>-421</v>
      </c>
      <c r="G368" s="49">
        <v>2779</v>
      </c>
      <c r="H368" s="145">
        <f t="shared" si="30"/>
        <v>0.8684375</v>
      </c>
      <c r="I368" s="120">
        <f t="shared" si="35"/>
        <v>0.00020159516252857352</v>
      </c>
    </row>
    <row r="369" spans="1:9" s="70" customFormat="1" ht="12.75">
      <c r="A369" s="66">
        <f t="shared" si="32"/>
        <v>306</v>
      </c>
      <c r="B369" s="128"/>
      <c r="C369" s="94" t="s">
        <v>279</v>
      </c>
      <c r="D369" s="50">
        <v>14400</v>
      </c>
      <c r="E369" s="96">
        <f>3200+2650+2650</f>
        <v>8500</v>
      </c>
      <c r="F369" s="49">
        <f>G369-E369</f>
        <v>-1348</v>
      </c>
      <c r="G369" s="96">
        <f>1881+2635+2636</f>
        <v>7152</v>
      </c>
      <c r="H369" s="145">
        <f t="shared" si="30"/>
        <v>0.8414117647058823</v>
      </c>
      <c r="I369" s="120">
        <f t="shared" si="35"/>
        <v>0.0005188228148270449</v>
      </c>
    </row>
    <row r="370" spans="1:9" s="70" customFormat="1" ht="12.75">
      <c r="A370" s="66">
        <f t="shared" si="32"/>
        <v>307</v>
      </c>
      <c r="B370" s="128"/>
      <c r="C370" s="94" t="s">
        <v>305</v>
      </c>
      <c r="D370" s="50">
        <v>100000</v>
      </c>
      <c r="E370" s="96">
        <v>70000</v>
      </c>
      <c r="F370" s="49"/>
      <c r="G370" s="96">
        <v>69087</v>
      </c>
      <c r="H370" s="145">
        <f t="shared" si="30"/>
        <v>0.9869571428571429</v>
      </c>
      <c r="I370" s="120">
        <f t="shared" si="35"/>
        <v>0.005011732635340611</v>
      </c>
    </row>
    <row r="371" spans="1:9" s="70" customFormat="1" ht="12.75">
      <c r="A371" s="66">
        <f t="shared" si="32"/>
        <v>308</v>
      </c>
      <c r="B371" s="128"/>
      <c r="C371" s="94" t="s">
        <v>304</v>
      </c>
      <c r="D371" s="50">
        <v>70000</v>
      </c>
      <c r="E371" s="96">
        <v>40000</v>
      </c>
      <c r="F371" s="49"/>
      <c r="G371" s="96">
        <v>38621</v>
      </c>
      <c r="H371" s="145">
        <f t="shared" si="30"/>
        <v>0.965525</v>
      </c>
      <c r="I371" s="120">
        <f t="shared" si="35"/>
        <v>0.0028016577085340187</v>
      </c>
    </row>
    <row r="372" spans="1:9" s="79" customFormat="1" ht="12.75">
      <c r="A372" s="66">
        <f t="shared" si="32"/>
        <v>309</v>
      </c>
      <c r="B372" s="86">
        <v>758</v>
      </c>
      <c r="C372" s="87" t="s">
        <v>154</v>
      </c>
      <c r="D372" s="69">
        <f>D375++D373</f>
        <v>151484</v>
      </c>
      <c r="E372" s="69">
        <f>E375++E373</f>
        <v>43297</v>
      </c>
      <c r="F372" s="69">
        <f>F375++F373</f>
        <v>0</v>
      </c>
      <c r="G372" s="69">
        <f>G375++G373</f>
        <v>31489</v>
      </c>
      <c r="H372" s="152">
        <f t="shared" si="30"/>
        <v>0.7272790262604799</v>
      </c>
      <c r="I372" s="153">
        <f t="shared" si="35"/>
        <v>0.0022842857405045887</v>
      </c>
    </row>
    <row r="373" spans="1:9" s="82" customFormat="1" ht="12.75">
      <c r="A373" s="66">
        <f t="shared" si="32"/>
        <v>310</v>
      </c>
      <c r="B373" s="85">
        <v>75814</v>
      </c>
      <c r="C373" s="84" t="s">
        <v>348</v>
      </c>
      <c r="D373" s="74">
        <f>D374</f>
        <v>31034</v>
      </c>
      <c r="E373" s="74">
        <f>E374</f>
        <v>31489</v>
      </c>
      <c r="F373" s="74">
        <f>F374</f>
        <v>0</v>
      </c>
      <c r="G373" s="74">
        <f>G374</f>
        <v>31489</v>
      </c>
      <c r="H373" s="149">
        <f t="shared" si="30"/>
        <v>1</v>
      </c>
      <c r="I373" s="150">
        <f t="shared" si="35"/>
        <v>0.0022842857405045887</v>
      </c>
    </row>
    <row r="374" spans="1:9" s="70" customFormat="1" ht="12.75">
      <c r="A374" s="66">
        <f t="shared" si="32"/>
        <v>311</v>
      </c>
      <c r="B374" s="160">
        <v>2930</v>
      </c>
      <c r="C374" s="94" t="s">
        <v>349</v>
      </c>
      <c r="D374" s="95">
        <v>31034</v>
      </c>
      <c r="E374" s="95">
        <v>31489</v>
      </c>
      <c r="F374" s="95"/>
      <c r="G374" s="95">
        <v>31489</v>
      </c>
      <c r="H374" s="145">
        <f t="shared" si="30"/>
        <v>1</v>
      </c>
      <c r="I374" s="120">
        <f t="shared" si="35"/>
        <v>0.0022842857405045887</v>
      </c>
    </row>
    <row r="375" spans="1:9" s="82" customFormat="1" ht="12.75">
      <c r="A375" s="66">
        <f t="shared" si="32"/>
        <v>312</v>
      </c>
      <c r="B375" s="85">
        <v>75818</v>
      </c>
      <c r="C375" s="84" t="s">
        <v>155</v>
      </c>
      <c r="D375" s="74">
        <f>D376</f>
        <v>120450</v>
      </c>
      <c r="E375" s="74">
        <f>E376</f>
        <v>11808</v>
      </c>
      <c r="F375" s="74">
        <f>F376</f>
        <v>0</v>
      </c>
      <c r="G375" s="74">
        <f>G376</f>
        <v>0</v>
      </c>
      <c r="H375" s="149"/>
      <c r="I375" s="150"/>
    </row>
    <row r="376" spans="1:9" ht="12.75">
      <c r="A376" s="66">
        <f t="shared" si="32"/>
        <v>313</v>
      </c>
      <c r="B376" s="19">
        <v>4810</v>
      </c>
      <c r="C376" s="19" t="s">
        <v>156</v>
      </c>
      <c r="D376" s="48">
        <f>SUM(D378:D379)</f>
        <v>120450</v>
      </c>
      <c r="E376" s="48">
        <f>SUM(E378:E379)</f>
        <v>11808</v>
      </c>
      <c r="F376" s="48">
        <f>SUM(F378:F379)</f>
        <v>0</v>
      </c>
      <c r="G376" s="48">
        <f>SUM(G378:G379)</f>
        <v>0</v>
      </c>
      <c r="H376" s="145"/>
      <c r="I376" s="120"/>
    </row>
    <row r="377" spans="1:9" ht="12.75">
      <c r="A377" s="66">
        <f t="shared" si="32"/>
        <v>314</v>
      </c>
      <c r="B377" s="19"/>
      <c r="C377" s="19" t="s">
        <v>17</v>
      </c>
      <c r="D377" s="49"/>
      <c r="E377" s="49"/>
      <c r="F377" s="49"/>
      <c r="G377" s="49"/>
      <c r="H377" s="145"/>
      <c r="I377" s="120"/>
    </row>
    <row r="378" spans="1:9" ht="12.75">
      <c r="A378" s="66">
        <f t="shared" si="32"/>
        <v>315</v>
      </c>
      <c r="B378" s="6"/>
      <c r="C378" s="6" t="s">
        <v>157</v>
      </c>
      <c r="D378" s="49">
        <v>115950</v>
      </c>
      <c r="E378" s="49">
        <v>9058</v>
      </c>
      <c r="F378" s="49">
        <v>0</v>
      </c>
      <c r="G378" s="49">
        <v>0</v>
      </c>
      <c r="H378" s="145"/>
      <c r="I378" s="120"/>
    </row>
    <row r="379" spans="1:9" ht="12.75">
      <c r="A379" s="66">
        <f t="shared" si="32"/>
        <v>316</v>
      </c>
      <c r="B379" s="6"/>
      <c r="C379" s="6" t="s">
        <v>158</v>
      </c>
      <c r="D379" s="49">
        <v>4500</v>
      </c>
      <c r="E379" s="49">
        <v>2750</v>
      </c>
      <c r="F379" s="49">
        <v>0</v>
      </c>
      <c r="G379" s="49">
        <v>0</v>
      </c>
      <c r="H379" s="145"/>
      <c r="I379" s="120"/>
    </row>
    <row r="380" spans="1:9" ht="15">
      <c r="A380" s="66">
        <f t="shared" si="32"/>
        <v>317</v>
      </c>
      <c r="B380" s="13">
        <v>801</v>
      </c>
      <c r="C380" s="18" t="s">
        <v>9</v>
      </c>
      <c r="D380" s="54">
        <f>D381+D460+D467+D487+D489+D503</f>
        <v>4785646</v>
      </c>
      <c r="E380" s="54">
        <f>E381+E460+E467+E487+E489+E503</f>
        <v>4768959</v>
      </c>
      <c r="F380" s="54">
        <f>F381+F460+F467+F487+F489+F503</f>
        <v>-204956</v>
      </c>
      <c r="G380" s="54">
        <f>G381+G460+G467+G487+G489+G503</f>
        <v>4565489</v>
      </c>
      <c r="H380" s="152">
        <f aca="true" t="shared" si="36" ref="H380:H436">G380/E380</f>
        <v>0.9573345042387658</v>
      </c>
      <c r="I380" s="153">
        <f>G380/G$857</f>
        <v>0.33119125475977496</v>
      </c>
    </row>
    <row r="381" spans="1:9" ht="12.75">
      <c r="A381" s="66">
        <f t="shared" si="32"/>
        <v>318</v>
      </c>
      <c r="B381" s="15">
        <v>80101</v>
      </c>
      <c r="C381" s="9" t="s">
        <v>280</v>
      </c>
      <c r="D381" s="47">
        <f>D382+D386+D390+D394+D398+D402+D407+D411+D415+D420+D424+D428+D432+D436+D440+D444+D448+D456</f>
        <v>2782581</v>
      </c>
      <c r="E381" s="47">
        <f>E382+E386+E390+E394+E398+E402+E407+E411+E415+E420+E424+E428+E432+E436+E440+E444+E448+E456</f>
        <v>2782434</v>
      </c>
      <c r="F381" s="47">
        <f>F382+F386+F390+F394+F398+F402+F407+F411+F415+F420+F424+F428+F432+F436+F440+F444+F448+F456</f>
        <v>-124200</v>
      </c>
      <c r="G381" s="47">
        <f>G382+G386+G390+G394+G398+G402+G407+G411+G415+G420+G424+G428+G432+G436+G440+G444+G448+G456</f>
        <v>2685351</v>
      </c>
      <c r="H381" s="149">
        <f t="shared" si="36"/>
        <v>0.9651086063496924</v>
      </c>
      <c r="I381" s="150">
        <f>G381/G$857</f>
        <v>0.1948016449410822</v>
      </c>
    </row>
    <row r="382" spans="1:11" ht="12.75">
      <c r="A382" s="66">
        <f t="shared" si="32"/>
        <v>319</v>
      </c>
      <c r="B382" s="6">
        <v>3020</v>
      </c>
      <c r="C382" s="6" t="s">
        <v>58</v>
      </c>
      <c r="D382" s="50">
        <f>SUM(D384:D385)</f>
        <v>41200</v>
      </c>
      <c r="E382" s="50">
        <f>SUM(E384:E385)</f>
        <v>40680</v>
      </c>
      <c r="F382" s="50">
        <f>SUM(F384:F385)</f>
        <v>-9800</v>
      </c>
      <c r="G382" s="50">
        <f>SUM(G384:G385)</f>
        <v>32468</v>
      </c>
      <c r="H382" s="145">
        <f t="shared" si="36"/>
        <v>0.7981317600786627</v>
      </c>
      <c r="I382" s="120">
        <f>G382/G$857</f>
        <v>0.002355304691247832</v>
      </c>
      <c r="J382" s="93"/>
      <c r="K382" s="93"/>
    </row>
    <row r="383" spans="1:11" ht="12.75">
      <c r="A383" s="66">
        <f t="shared" si="32"/>
        <v>320</v>
      </c>
      <c r="B383" s="6"/>
      <c r="C383" s="6" t="s">
        <v>17</v>
      </c>
      <c r="D383" s="49"/>
      <c r="E383" s="49"/>
      <c r="F383" s="49"/>
      <c r="G383" s="49"/>
      <c r="H383" s="145"/>
      <c r="I383" s="120"/>
      <c r="J383" s="93"/>
      <c r="K383" s="93"/>
    </row>
    <row r="384" spans="1:9" ht="12.75">
      <c r="A384" s="66">
        <f t="shared" si="32"/>
        <v>321</v>
      </c>
      <c r="B384" s="6"/>
      <c r="C384" s="6" t="s">
        <v>222</v>
      </c>
      <c r="D384" s="49">
        <v>9900</v>
      </c>
      <c r="E384" s="49">
        <v>9900</v>
      </c>
      <c r="F384" s="49">
        <v>-5800</v>
      </c>
      <c r="G384" s="49">
        <v>7618</v>
      </c>
      <c r="H384" s="145">
        <f t="shared" si="36"/>
        <v>0.7694949494949495</v>
      </c>
      <c r="I384" s="120">
        <f>G384/G$857</f>
        <v>0.0005526275452114693</v>
      </c>
    </row>
    <row r="385" spans="1:9" ht="12.75">
      <c r="A385" s="66">
        <f t="shared" si="32"/>
        <v>322</v>
      </c>
      <c r="B385" s="6"/>
      <c r="C385" s="6" t="s">
        <v>223</v>
      </c>
      <c r="D385" s="49">
        <v>31300</v>
      </c>
      <c r="E385" s="49">
        <v>30780</v>
      </c>
      <c r="F385" s="49">
        <v>-4000</v>
      </c>
      <c r="G385" s="49">
        <v>24850</v>
      </c>
      <c r="H385" s="145">
        <f t="shared" si="36"/>
        <v>0.8073424301494477</v>
      </c>
      <c r="I385" s="120">
        <f>G385/G$857</f>
        <v>0.0018026771460363626</v>
      </c>
    </row>
    <row r="386" spans="1:9" ht="12.75">
      <c r="A386" s="66">
        <f t="shared" si="32"/>
        <v>323</v>
      </c>
      <c r="B386" s="6">
        <v>3240</v>
      </c>
      <c r="C386" s="91" t="s">
        <v>372</v>
      </c>
      <c r="D386" s="49">
        <f>SUM(D388:D389)</f>
        <v>0</v>
      </c>
      <c r="E386" s="49">
        <f>SUM(E388:E389)</f>
        <v>1383</v>
      </c>
      <c r="F386" s="49">
        <f>SUM(F388:F389)</f>
        <v>0</v>
      </c>
      <c r="G386" s="49">
        <f>SUM(G388:G389)</f>
        <v>1383</v>
      </c>
      <c r="H386" s="145">
        <f>G386/E386</f>
        <v>1</v>
      </c>
      <c r="I386" s="120">
        <f>G386/G$857</f>
        <v>0.00010032605605506196</v>
      </c>
    </row>
    <row r="387" spans="1:9" ht="12.75">
      <c r="A387" s="66">
        <f t="shared" si="32"/>
        <v>324</v>
      </c>
      <c r="B387" s="6"/>
      <c r="C387" s="6" t="s">
        <v>17</v>
      </c>
      <c r="D387" s="49"/>
      <c r="E387" s="49"/>
      <c r="F387" s="49"/>
      <c r="G387" s="49"/>
      <c r="H387" s="145"/>
      <c r="I387" s="120"/>
    </row>
    <row r="388" spans="1:9" ht="12.75">
      <c r="A388" s="66">
        <f t="shared" si="32"/>
        <v>325</v>
      </c>
      <c r="B388" s="6"/>
      <c r="C388" s="6" t="s">
        <v>222</v>
      </c>
      <c r="D388" s="49">
        <v>0</v>
      </c>
      <c r="E388" s="49">
        <v>1304</v>
      </c>
      <c r="F388" s="49"/>
      <c r="G388" s="49">
        <v>1304</v>
      </c>
      <c r="H388" s="145">
        <f>G388/E388</f>
        <v>1</v>
      </c>
      <c r="I388" s="120">
        <f>G388/G$857</f>
        <v>9.459521120448357E-05</v>
      </c>
    </row>
    <row r="389" spans="1:9" ht="12.75">
      <c r="A389" s="66">
        <f t="shared" si="32"/>
        <v>326</v>
      </c>
      <c r="B389" s="6"/>
      <c r="C389" s="6" t="s">
        <v>223</v>
      </c>
      <c r="D389" s="49">
        <v>0</v>
      </c>
      <c r="E389" s="49">
        <v>79</v>
      </c>
      <c r="F389" s="49"/>
      <c r="G389" s="49">
        <v>79</v>
      </c>
      <c r="H389" s="145">
        <f>G389/E389</f>
        <v>1</v>
      </c>
      <c r="I389" s="120">
        <f>G389/G$857</f>
        <v>5.730844850578376E-06</v>
      </c>
    </row>
    <row r="390" spans="1:9" ht="12.75">
      <c r="A390" s="66">
        <f t="shared" si="32"/>
        <v>327</v>
      </c>
      <c r="B390" s="6">
        <v>4010</v>
      </c>
      <c r="C390" s="6" t="s">
        <v>39</v>
      </c>
      <c r="D390" s="50">
        <f>SUM(D392:D393)</f>
        <v>1547600</v>
      </c>
      <c r="E390" s="50">
        <f>SUM(E392:E393)</f>
        <v>1561500</v>
      </c>
      <c r="F390" s="50">
        <f>SUM(F392:F393)</f>
        <v>-55000</v>
      </c>
      <c r="G390" s="50">
        <f>SUM(G392:G393)</f>
        <v>1522288</v>
      </c>
      <c r="H390" s="145">
        <f t="shared" si="36"/>
        <v>0.9748882484790266</v>
      </c>
      <c r="I390" s="120">
        <f>G390/G$857</f>
        <v>0.11043033349237032</v>
      </c>
    </row>
    <row r="391" spans="1:9" ht="12.75">
      <c r="A391" s="66">
        <f t="shared" si="32"/>
        <v>328</v>
      </c>
      <c r="B391" s="6"/>
      <c r="C391" s="6" t="s">
        <v>17</v>
      </c>
      <c r="D391" s="49"/>
      <c r="E391" s="49"/>
      <c r="F391" s="49"/>
      <c r="G391" s="49"/>
      <c r="H391" s="145"/>
      <c r="I391" s="120"/>
    </row>
    <row r="392" spans="1:9" ht="12.75">
      <c r="A392" s="66">
        <f t="shared" si="32"/>
        <v>329</v>
      </c>
      <c r="B392" s="6"/>
      <c r="C392" s="6" t="s">
        <v>222</v>
      </c>
      <c r="D392" s="49">
        <v>1193200</v>
      </c>
      <c r="E392" s="49">
        <v>1192800</v>
      </c>
      <c r="F392" s="49">
        <v>-55000</v>
      </c>
      <c r="G392" s="49">
        <v>1161222</v>
      </c>
      <c r="H392" s="145">
        <f t="shared" si="36"/>
        <v>0.9735261569416499</v>
      </c>
      <c r="I392" s="120">
        <f>G392/G$857</f>
        <v>0.08423776100099144</v>
      </c>
    </row>
    <row r="393" spans="1:9" ht="12.75">
      <c r="A393" s="66">
        <f t="shared" si="32"/>
        <v>330</v>
      </c>
      <c r="B393" s="6"/>
      <c r="C393" s="6" t="s">
        <v>223</v>
      </c>
      <c r="D393" s="49">
        <v>354400</v>
      </c>
      <c r="E393" s="49">
        <v>368700</v>
      </c>
      <c r="F393" s="49">
        <v>0</v>
      </c>
      <c r="G393" s="49">
        <v>361066</v>
      </c>
      <c r="H393" s="145">
        <f t="shared" si="36"/>
        <v>0.9792948196365608</v>
      </c>
      <c r="I393" s="120">
        <f>G393/G$857</f>
        <v>0.026192572491378886</v>
      </c>
    </row>
    <row r="394" spans="1:9" ht="12.75">
      <c r="A394" s="66">
        <f aca="true" t="shared" si="37" ref="A394:A458">A393+1</f>
        <v>331</v>
      </c>
      <c r="B394" s="6">
        <v>4040</v>
      </c>
      <c r="C394" s="6" t="s">
        <v>40</v>
      </c>
      <c r="D394" s="50">
        <f>SUM(D396:D397)</f>
        <v>118600</v>
      </c>
      <c r="E394" s="50">
        <f>SUM(E396:E397)</f>
        <v>113052</v>
      </c>
      <c r="F394" s="50">
        <f>SUM(F396:F397)</f>
        <v>-3300</v>
      </c>
      <c r="G394" s="50">
        <f>SUM(G396:G397)</f>
        <v>112964</v>
      </c>
      <c r="H394" s="145">
        <f t="shared" si="36"/>
        <v>0.9992215971411386</v>
      </c>
      <c r="I394" s="120">
        <f>G394/G$857</f>
        <v>0.008194672882287793</v>
      </c>
    </row>
    <row r="395" spans="1:9" ht="12.75">
      <c r="A395" s="66">
        <f t="shared" si="37"/>
        <v>332</v>
      </c>
      <c r="B395" s="6"/>
      <c r="C395" s="6" t="s">
        <v>17</v>
      </c>
      <c r="D395" s="49"/>
      <c r="E395" s="49"/>
      <c r="F395" s="49"/>
      <c r="G395" s="49"/>
      <c r="H395" s="145"/>
      <c r="I395" s="120"/>
    </row>
    <row r="396" spans="1:9" ht="12.75">
      <c r="A396" s="66">
        <f t="shared" si="37"/>
        <v>333</v>
      </c>
      <c r="B396" s="6"/>
      <c r="C396" s="6" t="s">
        <v>222</v>
      </c>
      <c r="D396" s="49">
        <v>92100</v>
      </c>
      <c r="E396" s="49">
        <v>88652</v>
      </c>
      <c r="F396" s="49">
        <v>0</v>
      </c>
      <c r="G396" s="49">
        <v>88651</v>
      </c>
      <c r="H396" s="145">
        <f t="shared" si="36"/>
        <v>0.9999887199386365</v>
      </c>
      <c r="I396" s="120">
        <f>G396/G$857</f>
        <v>0.006430950972767388</v>
      </c>
    </row>
    <row r="397" spans="1:9" ht="12.75">
      <c r="A397" s="66">
        <f t="shared" si="37"/>
        <v>334</v>
      </c>
      <c r="B397" s="6"/>
      <c r="C397" s="6" t="s">
        <v>223</v>
      </c>
      <c r="D397" s="49">
        <v>26500</v>
      </c>
      <c r="E397" s="49">
        <v>24400</v>
      </c>
      <c r="F397" s="49">
        <v>-3300</v>
      </c>
      <c r="G397" s="49">
        <v>24313</v>
      </c>
      <c r="H397" s="145">
        <f t="shared" si="36"/>
        <v>0.9964344262295082</v>
      </c>
      <c r="I397" s="120">
        <f>G397/G$857</f>
        <v>0.0017637219095204058</v>
      </c>
    </row>
    <row r="398" spans="1:9" ht="12.75">
      <c r="A398" s="66">
        <f t="shared" si="37"/>
        <v>335</v>
      </c>
      <c r="B398" s="6">
        <v>4110</v>
      </c>
      <c r="C398" s="6" t="s">
        <v>44</v>
      </c>
      <c r="D398" s="50">
        <f>SUM(D400:D401)</f>
        <v>301100</v>
      </c>
      <c r="E398" s="50">
        <f>SUM(E400:E401)</f>
        <v>302320</v>
      </c>
      <c r="F398" s="50">
        <f>SUM(F400:F401)</f>
        <v>-11000</v>
      </c>
      <c r="G398" s="50">
        <f>SUM(G400:G401)</f>
        <v>291868</v>
      </c>
      <c r="H398" s="145">
        <f t="shared" si="36"/>
        <v>0.9654273617359089</v>
      </c>
      <c r="I398" s="120">
        <f>G398/G$857</f>
        <v>0.021172787656311514</v>
      </c>
    </row>
    <row r="399" spans="1:9" ht="12.75">
      <c r="A399" s="66">
        <f t="shared" si="37"/>
        <v>336</v>
      </c>
      <c r="B399" s="6"/>
      <c r="C399" s="6" t="s">
        <v>17</v>
      </c>
      <c r="D399" s="49"/>
      <c r="E399" s="49"/>
      <c r="F399" s="49"/>
      <c r="G399" s="49"/>
      <c r="H399" s="145"/>
      <c r="I399" s="120"/>
    </row>
    <row r="400" spans="1:9" ht="12.75">
      <c r="A400" s="66">
        <f t="shared" si="37"/>
        <v>337</v>
      </c>
      <c r="B400" s="6"/>
      <c r="C400" s="6" t="s">
        <v>222</v>
      </c>
      <c r="D400" s="49">
        <v>227900</v>
      </c>
      <c r="E400" s="49">
        <v>227900</v>
      </c>
      <c r="F400" s="49">
        <v>-11000</v>
      </c>
      <c r="G400" s="49">
        <v>220098</v>
      </c>
      <c r="H400" s="145">
        <f t="shared" si="36"/>
        <v>0.9657656867046951</v>
      </c>
      <c r="I400" s="120">
        <f>G400/G$857</f>
        <v>0.01596642392307088</v>
      </c>
    </row>
    <row r="401" spans="1:9" ht="12.75">
      <c r="A401" s="66">
        <f t="shared" si="37"/>
        <v>338</v>
      </c>
      <c r="B401" s="6"/>
      <c r="C401" s="6" t="s">
        <v>223</v>
      </c>
      <c r="D401" s="49">
        <v>73200</v>
      </c>
      <c r="E401" s="49">
        <v>74420</v>
      </c>
      <c r="F401" s="49">
        <v>0</v>
      </c>
      <c r="G401" s="49">
        <v>71770</v>
      </c>
      <c r="H401" s="145">
        <f t="shared" si="36"/>
        <v>0.9643912926632625</v>
      </c>
      <c r="I401" s="120">
        <f>G401/G$857</f>
        <v>0.005206363733240634</v>
      </c>
    </row>
    <row r="402" spans="1:9" ht="12.75">
      <c r="A402" s="66">
        <f t="shared" si="37"/>
        <v>339</v>
      </c>
      <c r="B402" s="6">
        <v>4120</v>
      </c>
      <c r="C402" s="6" t="s">
        <v>45</v>
      </c>
      <c r="D402" s="50">
        <f>SUM(D404:D405)</f>
        <v>41300</v>
      </c>
      <c r="E402" s="50">
        <f>SUM(E404:E405)</f>
        <v>41470</v>
      </c>
      <c r="F402" s="50">
        <f>SUM(F404:F405)</f>
        <v>-1200</v>
      </c>
      <c r="G402" s="50">
        <f>SUM(G404:G405)</f>
        <v>39984</v>
      </c>
      <c r="H402" s="145">
        <f t="shared" si="36"/>
        <v>0.9641668676151435</v>
      </c>
      <c r="I402" s="120">
        <f>G402/G$857</f>
        <v>0.002900532917791466</v>
      </c>
    </row>
    <row r="403" spans="1:9" ht="12.75">
      <c r="A403" s="66">
        <f t="shared" si="37"/>
        <v>340</v>
      </c>
      <c r="B403" s="6"/>
      <c r="C403" s="6" t="s">
        <v>17</v>
      </c>
      <c r="D403" s="49"/>
      <c r="E403" s="49"/>
      <c r="F403" s="49"/>
      <c r="G403" s="49"/>
      <c r="H403" s="145"/>
      <c r="I403" s="120"/>
    </row>
    <row r="404" spans="1:9" ht="12.75">
      <c r="A404" s="66">
        <f t="shared" si="37"/>
        <v>341</v>
      </c>
      <c r="B404" s="6"/>
      <c r="C404" s="6" t="s">
        <v>222</v>
      </c>
      <c r="D404" s="49">
        <v>31200</v>
      </c>
      <c r="E404" s="49">
        <v>31200</v>
      </c>
      <c r="F404" s="49">
        <v>-1000</v>
      </c>
      <c r="G404" s="49">
        <v>29906</v>
      </c>
      <c r="H404" s="145">
        <f t="shared" si="36"/>
        <v>0.958525641025641</v>
      </c>
      <c r="I404" s="120">
        <f>G404/G$857</f>
        <v>0.002169451216473379</v>
      </c>
    </row>
    <row r="405" spans="1:9" ht="12.75">
      <c r="A405" s="66">
        <f t="shared" si="37"/>
        <v>342</v>
      </c>
      <c r="B405" s="6"/>
      <c r="C405" s="6" t="s">
        <v>223</v>
      </c>
      <c r="D405" s="49">
        <v>10100</v>
      </c>
      <c r="E405" s="49">
        <v>10270</v>
      </c>
      <c r="F405" s="49">
        <v>-200</v>
      </c>
      <c r="G405" s="49">
        <v>10078</v>
      </c>
      <c r="H405" s="145">
        <f t="shared" si="36"/>
        <v>0.9813047711781889</v>
      </c>
      <c r="I405" s="120">
        <f>G405/G$857</f>
        <v>0.000731081701318087</v>
      </c>
    </row>
    <row r="406" spans="1:9" ht="12.75">
      <c r="A406" s="66">
        <f t="shared" si="37"/>
        <v>343</v>
      </c>
      <c r="B406" s="6">
        <v>4140</v>
      </c>
      <c r="C406" s="6" t="s">
        <v>224</v>
      </c>
      <c r="D406" s="49"/>
      <c r="E406" s="49"/>
      <c r="F406" s="49"/>
      <c r="G406" s="49"/>
      <c r="H406" s="145"/>
      <c r="I406" s="120"/>
    </row>
    <row r="407" spans="1:9" ht="12.75">
      <c r="A407" s="66">
        <f t="shared" si="37"/>
        <v>344</v>
      </c>
      <c r="B407" s="6"/>
      <c r="C407" s="6" t="s">
        <v>225</v>
      </c>
      <c r="D407" s="48">
        <f>SUM(D409:D410)</f>
        <v>6000</v>
      </c>
      <c r="E407" s="48">
        <f>SUM(E409:E410)</f>
        <v>0</v>
      </c>
      <c r="F407" s="48">
        <f>SUM(F409:F410)</f>
        <v>-400</v>
      </c>
      <c r="G407" s="48">
        <f>SUM(G409:G410)</f>
        <v>0</v>
      </c>
      <c r="H407" s="145"/>
      <c r="I407" s="120"/>
    </row>
    <row r="408" spans="1:9" ht="12.75">
      <c r="A408" s="66">
        <f t="shared" si="37"/>
        <v>345</v>
      </c>
      <c r="B408" s="6"/>
      <c r="C408" s="6" t="s">
        <v>17</v>
      </c>
      <c r="D408" s="49"/>
      <c r="E408" s="49"/>
      <c r="F408" s="49"/>
      <c r="G408" s="49"/>
      <c r="H408" s="145"/>
      <c r="I408" s="120"/>
    </row>
    <row r="409" spans="1:9" ht="12.75">
      <c r="A409" s="66">
        <f t="shared" si="37"/>
        <v>346</v>
      </c>
      <c r="B409" s="6"/>
      <c r="C409" s="6" t="s">
        <v>222</v>
      </c>
      <c r="D409" s="49">
        <v>6000</v>
      </c>
      <c r="E409" s="49">
        <v>0</v>
      </c>
      <c r="F409" s="49">
        <v>-400</v>
      </c>
      <c r="G409" s="49">
        <v>0</v>
      </c>
      <c r="H409" s="145"/>
      <c r="I409" s="120"/>
    </row>
    <row r="410" spans="1:9" ht="12.75">
      <c r="A410" s="66">
        <f t="shared" si="37"/>
        <v>347</v>
      </c>
      <c r="B410" s="6"/>
      <c r="C410" s="6" t="s">
        <v>223</v>
      </c>
      <c r="D410" s="49">
        <v>0</v>
      </c>
      <c r="E410" s="49">
        <v>0</v>
      </c>
      <c r="F410" s="49">
        <v>0</v>
      </c>
      <c r="G410" s="49">
        <f>E410+F410</f>
        <v>0</v>
      </c>
      <c r="H410" s="145"/>
      <c r="I410" s="120"/>
    </row>
    <row r="411" spans="1:9" ht="12.75">
      <c r="A411" s="66">
        <f t="shared" si="37"/>
        <v>348</v>
      </c>
      <c r="B411" s="6">
        <v>4210</v>
      </c>
      <c r="C411" s="6" t="s">
        <v>205</v>
      </c>
      <c r="D411" s="50">
        <f>SUM(D413:D414)</f>
        <v>169481</v>
      </c>
      <c r="E411" s="50">
        <f>SUM(E413:E414)</f>
        <v>203043</v>
      </c>
      <c r="F411" s="50">
        <f>SUM(F413:F414)</f>
        <v>-13700</v>
      </c>
      <c r="G411" s="50">
        <f>SUM(G413:G414)</f>
        <v>202990</v>
      </c>
      <c r="H411" s="145">
        <f t="shared" si="36"/>
        <v>0.9997389715478987</v>
      </c>
      <c r="I411" s="120">
        <f>G411/G$857</f>
        <v>0.014725369572391197</v>
      </c>
    </row>
    <row r="412" spans="1:9" ht="12.75">
      <c r="A412" s="66">
        <f t="shared" si="37"/>
        <v>349</v>
      </c>
      <c r="B412" s="6"/>
      <c r="C412" s="6" t="s">
        <v>17</v>
      </c>
      <c r="D412" s="49"/>
      <c r="E412" s="49"/>
      <c r="F412" s="49"/>
      <c r="G412" s="49"/>
      <c r="H412" s="145"/>
      <c r="I412" s="120"/>
    </row>
    <row r="413" spans="1:9" ht="12.75">
      <c r="A413" s="66">
        <f t="shared" si="37"/>
        <v>350</v>
      </c>
      <c r="B413" s="6"/>
      <c r="C413" s="6" t="s">
        <v>222</v>
      </c>
      <c r="D413" s="49">
        <v>134381</v>
      </c>
      <c r="E413" s="49">
        <v>158603</v>
      </c>
      <c r="F413" s="49">
        <v>-9700</v>
      </c>
      <c r="G413" s="49">
        <v>158564</v>
      </c>
      <c r="H413" s="145">
        <f t="shared" si="36"/>
        <v>0.9997541030119228</v>
      </c>
      <c r="I413" s="120">
        <f>G413/G$857</f>
        <v>0.01150260358084949</v>
      </c>
    </row>
    <row r="414" spans="1:9" ht="12.75">
      <c r="A414" s="66">
        <f t="shared" si="37"/>
        <v>351</v>
      </c>
      <c r="B414" s="6"/>
      <c r="C414" s="6" t="s">
        <v>223</v>
      </c>
      <c r="D414" s="49">
        <v>35100</v>
      </c>
      <c r="E414" s="49">
        <v>44440</v>
      </c>
      <c r="F414" s="49">
        <v>-4000</v>
      </c>
      <c r="G414" s="49">
        <v>44426</v>
      </c>
      <c r="H414" s="145">
        <f t="shared" si="36"/>
        <v>0.9996849684968497</v>
      </c>
      <c r="I414" s="120">
        <f>G414/G$857</f>
        <v>0.0032227659915417084</v>
      </c>
    </row>
    <row r="415" spans="1:9" ht="12.75">
      <c r="A415" s="66">
        <f t="shared" si="37"/>
        <v>352</v>
      </c>
      <c r="B415" s="6">
        <v>4220</v>
      </c>
      <c r="C415" s="6" t="s">
        <v>216</v>
      </c>
      <c r="D415" s="49">
        <f>SUM(D417:D418)</f>
        <v>111900</v>
      </c>
      <c r="E415" s="49">
        <f>SUM(E417:E418)</f>
        <v>111900</v>
      </c>
      <c r="F415" s="49">
        <f>SUM(F417:F418)</f>
        <v>0</v>
      </c>
      <c r="G415" s="49">
        <f>SUM(G417:G418)</f>
        <v>103934</v>
      </c>
      <c r="H415" s="145">
        <f t="shared" si="36"/>
        <v>0.9288114387846291</v>
      </c>
      <c r="I415" s="120">
        <f>G415/G$857</f>
        <v>0.007539615553164721</v>
      </c>
    </row>
    <row r="416" spans="1:9" ht="12.75">
      <c r="A416" s="66">
        <f t="shared" si="37"/>
        <v>353</v>
      </c>
      <c r="B416" s="6"/>
      <c r="C416" s="6" t="s">
        <v>17</v>
      </c>
      <c r="D416" s="49"/>
      <c r="E416" s="49"/>
      <c r="F416" s="49"/>
      <c r="G416" s="49"/>
      <c r="H416" s="145"/>
      <c r="I416" s="120"/>
    </row>
    <row r="417" spans="1:9" ht="12.75">
      <c r="A417" s="66">
        <f t="shared" si="37"/>
        <v>354</v>
      </c>
      <c r="B417" s="6"/>
      <c r="C417" s="6" t="s">
        <v>222</v>
      </c>
      <c r="D417" s="49">
        <v>76800</v>
      </c>
      <c r="E417" s="49">
        <v>76800</v>
      </c>
      <c r="F417" s="49">
        <v>0</v>
      </c>
      <c r="G417" s="49">
        <v>71198</v>
      </c>
      <c r="H417" s="145">
        <f t="shared" si="36"/>
        <v>0.9270572916666666</v>
      </c>
      <c r="I417" s="120">
        <f>G417/G$857</f>
        <v>0.005164869514828851</v>
      </c>
    </row>
    <row r="418" spans="1:9" ht="12.75">
      <c r="A418" s="66">
        <f t="shared" si="37"/>
        <v>355</v>
      </c>
      <c r="B418" s="6"/>
      <c r="C418" s="6" t="s">
        <v>223</v>
      </c>
      <c r="D418" s="49">
        <v>35100</v>
      </c>
      <c r="E418" s="49">
        <v>35100</v>
      </c>
      <c r="F418" s="49">
        <v>0</v>
      </c>
      <c r="G418" s="49">
        <v>32736</v>
      </c>
      <c r="H418" s="145">
        <f t="shared" si="36"/>
        <v>0.9326495726495726</v>
      </c>
      <c r="I418" s="120">
        <f>G418/G$857</f>
        <v>0.00237474603833587</v>
      </c>
    </row>
    <row r="419" spans="1:9" ht="12.75">
      <c r="A419" s="66">
        <f t="shared" si="37"/>
        <v>356</v>
      </c>
      <c r="B419" s="6">
        <v>4240</v>
      </c>
      <c r="C419" s="44" t="s">
        <v>217</v>
      </c>
      <c r="D419" s="116"/>
      <c r="E419" s="116"/>
      <c r="F419" s="116"/>
      <c r="G419" s="116"/>
      <c r="H419" s="145"/>
      <c r="I419" s="120"/>
    </row>
    <row r="420" spans="1:9" ht="12.75">
      <c r="A420" s="66">
        <f t="shared" si="37"/>
        <v>357</v>
      </c>
      <c r="B420" s="6"/>
      <c r="C420" s="44" t="s">
        <v>218</v>
      </c>
      <c r="D420" s="50">
        <f>SUM(D422:D423)</f>
        <v>10600</v>
      </c>
      <c r="E420" s="50">
        <f>SUM(E422:E423)</f>
        <v>24113</v>
      </c>
      <c r="F420" s="50">
        <f>SUM(F422:F423)</f>
        <v>-7600</v>
      </c>
      <c r="G420" s="50">
        <f>SUM(G422:G423)</f>
        <v>23999</v>
      </c>
      <c r="H420" s="145">
        <f t="shared" si="36"/>
        <v>0.9952722597768838</v>
      </c>
      <c r="I420" s="120">
        <f>G420/G$857</f>
        <v>0.001740943614797854</v>
      </c>
    </row>
    <row r="421" spans="1:9" ht="12.75">
      <c r="A421" s="66">
        <f t="shared" si="37"/>
        <v>358</v>
      </c>
      <c r="B421" s="6"/>
      <c r="C421" s="6" t="s">
        <v>17</v>
      </c>
      <c r="D421" s="49"/>
      <c r="E421" s="49"/>
      <c r="F421" s="49"/>
      <c r="G421" s="49"/>
      <c r="H421" s="145"/>
      <c r="I421" s="120"/>
    </row>
    <row r="422" spans="1:9" ht="12.75">
      <c r="A422" s="66">
        <f t="shared" si="37"/>
        <v>359</v>
      </c>
      <c r="B422" s="6"/>
      <c r="C422" s="6" t="s">
        <v>222</v>
      </c>
      <c r="D422" s="49">
        <v>6100</v>
      </c>
      <c r="E422" s="49">
        <v>18613</v>
      </c>
      <c r="F422" s="49">
        <v>-4000</v>
      </c>
      <c r="G422" s="49">
        <v>18535</v>
      </c>
      <c r="H422" s="145">
        <f t="shared" si="36"/>
        <v>0.9958093805404825</v>
      </c>
      <c r="I422" s="120">
        <f>G422/G$857</f>
        <v>0.0013445722696894963</v>
      </c>
    </row>
    <row r="423" spans="1:9" ht="12.75">
      <c r="A423" s="66">
        <f t="shared" si="37"/>
        <v>360</v>
      </c>
      <c r="B423" s="6"/>
      <c r="C423" s="6" t="s">
        <v>223</v>
      </c>
      <c r="D423" s="49">
        <v>4500</v>
      </c>
      <c r="E423" s="49">
        <v>5500</v>
      </c>
      <c r="F423" s="49">
        <v>-3600</v>
      </c>
      <c r="G423" s="49">
        <v>5464</v>
      </c>
      <c r="H423" s="145">
        <f t="shared" si="36"/>
        <v>0.9934545454545455</v>
      </c>
      <c r="I423" s="120">
        <f>G423/G$857</f>
        <v>0.0003963713451083576</v>
      </c>
    </row>
    <row r="424" spans="1:9" ht="12.75">
      <c r="A424" s="66">
        <f t="shared" si="37"/>
        <v>361</v>
      </c>
      <c r="B424" s="6">
        <v>4260</v>
      </c>
      <c r="C424" s="6" t="s">
        <v>209</v>
      </c>
      <c r="D424" s="50">
        <f>SUM(D426:D427)</f>
        <v>46000</v>
      </c>
      <c r="E424" s="50">
        <f>SUM(E426:E427)</f>
        <v>52000</v>
      </c>
      <c r="F424" s="50">
        <f>SUM(F426:F427)</f>
        <v>-600</v>
      </c>
      <c r="G424" s="50">
        <f>SUM(G426:G427)</f>
        <v>49408</v>
      </c>
      <c r="H424" s="145">
        <f t="shared" si="36"/>
        <v>0.9501538461538461</v>
      </c>
      <c r="I424" s="120">
        <f>G424/G$857</f>
        <v>0.0035841719288275497</v>
      </c>
    </row>
    <row r="425" spans="1:9" ht="12.75">
      <c r="A425" s="66">
        <f t="shared" si="37"/>
        <v>362</v>
      </c>
      <c r="B425" s="6"/>
      <c r="C425" s="6" t="s">
        <v>17</v>
      </c>
      <c r="D425" s="49"/>
      <c r="E425" s="49"/>
      <c r="F425" s="49"/>
      <c r="G425" s="49"/>
      <c r="H425" s="145"/>
      <c r="I425" s="120"/>
    </row>
    <row r="426" spans="1:9" ht="12.75">
      <c r="A426" s="66">
        <f t="shared" si="37"/>
        <v>363</v>
      </c>
      <c r="B426" s="6"/>
      <c r="C426" s="6" t="s">
        <v>222</v>
      </c>
      <c r="D426" s="49">
        <v>35700</v>
      </c>
      <c r="E426" s="49">
        <v>41700</v>
      </c>
      <c r="F426" s="49">
        <v>0</v>
      </c>
      <c r="G426" s="49">
        <v>39936</v>
      </c>
      <c r="H426" s="145">
        <f t="shared" si="36"/>
        <v>0.9576978417266188</v>
      </c>
      <c r="I426" s="120">
        <f>G426/G$857</f>
        <v>0.0028970508854771902</v>
      </c>
    </row>
    <row r="427" spans="1:9" ht="12.75">
      <c r="A427" s="66">
        <f t="shared" si="37"/>
        <v>364</v>
      </c>
      <c r="B427" s="6"/>
      <c r="C427" s="6" t="s">
        <v>223</v>
      </c>
      <c r="D427" s="49">
        <v>10300</v>
      </c>
      <c r="E427" s="49">
        <v>10300</v>
      </c>
      <c r="F427" s="49">
        <v>-600</v>
      </c>
      <c r="G427" s="49">
        <v>9472</v>
      </c>
      <c r="H427" s="145">
        <f t="shared" si="36"/>
        <v>0.9196116504854369</v>
      </c>
      <c r="I427" s="120">
        <f>G427/G$857</f>
        <v>0.0006871210433503593</v>
      </c>
    </row>
    <row r="428" spans="1:9" ht="12.75">
      <c r="A428" s="66">
        <f t="shared" si="37"/>
        <v>365</v>
      </c>
      <c r="B428" s="6">
        <v>4270</v>
      </c>
      <c r="C428" s="6" t="s">
        <v>204</v>
      </c>
      <c r="D428" s="48">
        <f>SUM(D430:D431)</f>
        <v>53800</v>
      </c>
      <c r="E428" s="48">
        <f>SUM(E430:E431)</f>
        <v>60663</v>
      </c>
      <c r="F428" s="48">
        <f>SUM(F430:F431)</f>
        <v>-7800</v>
      </c>
      <c r="G428" s="48">
        <f>SUM(G430:G431)</f>
        <v>58283</v>
      </c>
      <c r="H428" s="145">
        <f t="shared" si="36"/>
        <v>0.9607668595354665</v>
      </c>
      <c r="I428" s="120">
        <f>G428/G$857</f>
        <v>0.004227985195269107</v>
      </c>
    </row>
    <row r="429" spans="1:9" ht="12.75">
      <c r="A429" s="66">
        <f t="shared" si="37"/>
        <v>366</v>
      </c>
      <c r="B429" s="6"/>
      <c r="C429" s="6" t="s">
        <v>17</v>
      </c>
      <c r="D429" s="49"/>
      <c r="E429" s="49"/>
      <c r="F429" s="49"/>
      <c r="G429" s="49"/>
      <c r="H429" s="145"/>
      <c r="I429" s="120"/>
    </row>
    <row r="430" spans="1:9" ht="12.75">
      <c r="A430" s="66">
        <f t="shared" si="37"/>
        <v>367</v>
      </c>
      <c r="B430" s="6"/>
      <c r="C430" s="6" t="s">
        <v>222</v>
      </c>
      <c r="D430" s="49">
        <v>32800</v>
      </c>
      <c r="E430" s="49">
        <v>42248</v>
      </c>
      <c r="F430" s="49">
        <v>-4000</v>
      </c>
      <c r="G430" s="49">
        <v>41480</v>
      </c>
      <c r="H430" s="145">
        <f t="shared" si="36"/>
        <v>0.9818216246922932</v>
      </c>
      <c r="I430" s="120">
        <f>G430/G$857</f>
        <v>0.0030090562582530513</v>
      </c>
    </row>
    <row r="431" spans="1:9" ht="12.75">
      <c r="A431" s="66">
        <f t="shared" si="37"/>
        <v>368</v>
      </c>
      <c r="B431" s="6"/>
      <c r="C431" s="6" t="s">
        <v>223</v>
      </c>
      <c r="D431" s="49">
        <v>21000</v>
      </c>
      <c r="E431" s="49">
        <v>18415</v>
      </c>
      <c r="F431" s="49">
        <v>-3800</v>
      </c>
      <c r="G431" s="49">
        <v>16803</v>
      </c>
      <c r="H431" s="145">
        <f t="shared" si="36"/>
        <v>0.9124626663046429</v>
      </c>
      <c r="I431" s="120">
        <f>G431/G$857</f>
        <v>0.0012189289370160565</v>
      </c>
    </row>
    <row r="432" spans="1:9" ht="12.75">
      <c r="A432" s="66">
        <f t="shared" si="37"/>
        <v>369</v>
      </c>
      <c r="B432" s="6">
        <v>4300</v>
      </c>
      <c r="C432" s="6" t="s">
        <v>203</v>
      </c>
      <c r="D432" s="48">
        <f>SUM(D434:D435)</f>
        <v>207000</v>
      </c>
      <c r="E432" s="48">
        <f>SUM(E434:E435)</f>
        <v>152132</v>
      </c>
      <c r="F432" s="48">
        <f>SUM(F434:F435)</f>
        <v>-4800</v>
      </c>
      <c r="G432" s="48">
        <f>SUM(G434:G435)</f>
        <v>140522</v>
      </c>
      <c r="H432" s="145">
        <f t="shared" si="36"/>
        <v>0.9236846948702443</v>
      </c>
      <c r="I432" s="120">
        <f>G432/G$857</f>
        <v>0.010193794684721197</v>
      </c>
    </row>
    <row r="433" spans="1:9" ht="12.75">
      <c r="A433" s="66">
        <f t="shared" si="37"/>
        <v>370</v>
      </c>
      <c r="B433" s="6"/>
      <c r="C433" s="6" t="s">
        <v>17</v>
      </c>
      <c r="D433" s="49"/>
      <c r="E433" s="49"/>
      <c r="F433" s="49"/>
      <c r="G433" s="49"/>
      <c r="H433" s="145"/>
      <c r="I433" s="120"/>
    </row>
    <row r="434" spans="1:9" ht="12.75">
      <c r="A434" s="66">
        <f t="shared" si="37"/>
        <v>371</v>
      </c>
      <c r="B434" s="6"/>
      <c r="C434" s="6" t="s">
        <v>222</v>
      </c>
      <c r="D434" s="49">
        <v>147000</v>
      </c>
      <c r="E434" s="49">
        <v>104532</v>
      </c>
      <c r="F434" s="49">
        <v>-2600</v>
      </c>
      <c r="G434" s="49">
        <v>99538</v>
      </c>
      <c r="H434" s="145">
        <f t="shared" si="36"/>
        <v>0.9522251559331114</v>
      </c>
      <c r="I434" s="120">
        <f>G434/G$857</f>
        <v>0.007220719427048993</v>
      </c>
    </row>
    <row r="435" spans="1:9" ht="12.75">
      <c r="A435" s="66">
        <f t="shared" si="37"/>
        <v>372</v>
      </c>
      <c r="B435" s="6"/>
      <c r="C435" s="6" t="s">
        <v>223</v>
      </c>
      <c r="D435" s="49">
        <v>60000</v>
      </c>
      <c r="E435" s="49">
        <v>47600</v>
      </c>
      <c r="F435" s="49">
        <v>-2200</v>
      </c>
      <c r="G435" s="49">
        <v>40984</v>
      </c>
      <c r="H435" s="145">
        <f t="shared" si="36"/>
        <v>0.8610084033613445</v>
      </c>
      <c r="I435" s="120">
        <f>G435/G$857</f>
        <v>0.0029730752576722047</v>
      </c>
    </row>
    <row r="436" spans="1:9" ht="12.75">
      <c r="A436" s="66">
        <f t="shared" si="37"/>
        <v>373</v>
      </c>
      <c r="B436" s="6">
        <v>4410</v>
      </c>
      <c r="C436" s="6" t="s">
        <v>41</v>
      </c>
      <c r="D436" s="50">
        <f>SUM(D438:D439)</f>
        <v>9600</v>
      </c>
      <c r="E436" s="50">
        <f>SUM(E438:E439)</f>
        <v>6100</v>
      </c>
      <c r="F436" s="50">
        <f>SUM(F438:F439)</f>
        <v>0</v>
      </c>
      <c r="G436" s="50">
        <f>SUM(G438:G439)</f>
        <v>4706</v>
      </c>
      <c r="H436" s="145">
        <f t="shared" si="36"/>
        <v>0.7714754098360656</v>
      </c>
      <c r="I436" s="120">
        <f>G436/G$857</f>
        <v>0.00034138425147875744</v>
      </c>
    </row>
    <row r="437" spans="1:9" ht="12.75">
      <c r="A437" s="66">
        <f t="shared" si="37"/>
        <v>374</v>
      </c>
      <c r="B437" s="6"/>
      <c r="C437" s="6" t="s">
        <v>17</v>
      </c>
      <c r="D437" s="49"/>
      <c r="E437" s="49"/>
      <c r="F437" s="49"/>
      <c r="G437" s="49"/>
      <c r="H437" s="145"/>
      <c r="I437" s="120"/>
    </row>
    <row r="438" spans="1:9" ht="12.75">
      <c r="A438" s="66">
        <f t="shared" si="37"/>
        <v>375</v>
      </c>
      <c r="B438" s="6"/>
      <c r="C438" s="6" t="s">
        <v>222</v>
      </c>
      <c r="D438" s="49">
        <v>5000</v>
      </c>
      <c r="E438" s="49">
        <v>1500</v>
      </c>
      <c r="F438" s="49">
        <v>0</v>
      </c>
      <c r="G438" s="49">
        <v>1298</v>
      </c>
      <c r="H438" s="145">
        <f aca="true" t="shared" si="38" ref="H438:H488">G438/E438</f>
        <v>0.8653333333333333</v>
      </c>
      <c r="I438" s="120">
        <f>G438/G$857</f>
        <v>9.415995716519914E-05</v>
      </c>
    </row>
    <row r="439" spans="1:9" ht="12.75">
      <c r="A439" s="66">
        <f t="shared" si="37"/>
        <v>376</v>
      </c>
      <c r="B439" s="6"/>
      <c r="C439" s="6" t="s">
        <v>223</v>
      </c>
      <c r="D439" s="49">
        <v>4600</v>
      </c>
      <c r="E439" s="49">
        <v>4600</v>
      </c>
      <c r="F439" s="49">
        <v>0</v>
      </c>
      <c r="G439" s="49">
        <v>3408</v>
      </c>
      <c r="H439" s="145">
        <f t="shared" si="38"/>
        <v>0.7408695652173913</v>
      </c>
      <c r="I439" s="120">
        <f>G439/G$857</f>
        <v>0.0002472242943135583</v>
      </c>
    </row>
    <row r="440" spans="1:9" ht="12.75">
      <c r="A440" s="66">
        <f t="shared" si="37"/>
        <v>377</v>
      </c>
      <c r="B440" s="6">
        <v>4420</v>
      </c>
      <c r="C440" s="6" t="s">
        <v>60</v>
      </c>
      <c r="D440" s="50">
        <f>SUM(D442:D443)</f>
        <v>0</v>
      </c>
      <c r="E440" s="50">
        <f>SUM(E442:E443)</f>
        <v>1782</v>
      </c>
      <c r="F440" s="50">
        <f>SUM(F442:F443)</f>
        <v>-4000</v>
      </c>
      <c r="G440" s="50">
        <f>SUM(G442:G443)</f>
        <v>1782</v>
      </c>
      <c r="H440" s="145">
        <f>G440/E440</f>
        <v>1</v>
      </c>
      <c r="I440" s="120">
        <f>G440/G$857</f>
        <v>0.0001292704496674768</v>
      </c>
    </row>
    <row r="441" spans="1:9" ht="12.75">
      <c r="A441" s="66">
        <f t="shared" si="37"/>
        <v>378</v>
      </c>
      <c r="B441" s="6"/>
      <c r="C441" s="6" t="s">
        <v>17</v>
      </c>
      <c r="D441" s="49"/>
      <c r="E441" s="49"/>
      <c r="F441" s="49"/>
      <c r="G441" s="49"/>
      <c r="H441" s="145"/>
      <c r="I441" s="120"/>
    </row>
    <row r="442" spans="1:9" ht="12.75">
      <c r="A442" s="66">
        <f t="shared" si="37"/>
        <v>379</v>
      </c>
      <c r="B442" s="6"/>
      <c r="C442" s="6" t="s">
        <v>222</v>
      </c>
      <c r="D442" s="49">
        <v>0</v>
      </c>
      <c r="E442" s="49">
        <v>1782</v>
      </c>
      <c r="F442" s="49">
        <v>-4000</v>
      </c>
      <c r="G442" s="49">
        <v>1782</v>
      </c>
      <c r="H442" s="145">
        <f>G442/E442</f>
        <v>1</v>
      </c>
      <c r="I442" s="120">
        <f>G442/G$857</f>
        <v>0.0001292704496674768</v>
      </c>
    </row>
    <row r="443" spans="1:9" ht="12.75">
      <c r="A443" s="66">
        <f t="shared" si="37"/>
        <v>380</v>
      </c>
      <c r="B443" s="6"/>
      <c r="C443" s="6" t="s">
        <v>223</v>
      </c>
      <c r="D443" s="49">
        <v>0</v>
      </c>
      <c r="E443" s="49">
        <v>0</v>
      </c>
      <c r="F443" s="49">
        <v>0</v>
      </c>
      <c r="G443" s="49">
        <f>E443+F443</f>
        <v>0</v>
      </c>
      <c r="H443" s="145"/>
      <c r="I443" s="120"/>
    </row>
    <row r="444" spans="1:9" ht="12.75">
      <c r="A444" s="66">
        <f t="shared" si="37"/>
        <v>381</v>
      </c>
      <c r="B444" s="6">
        <v>4430</v>
      </c>
      <c r="C444" s="6" t="s">
        <v>57</v>
      </c>
      <c r="D444" s="50">
        <f>SUM(D446:D447)</f>
        <v>5000</v>
      </c>
      <c r="E444" s="50">
        <f>SUM(E446:E447)</f>
        <v>4046</v>
      </c>
      <c r="F444" s="50">
        <f>SUM(F446:F447)</f>
        <v>0</v>
      </c>
      <c r="G444" s="50">
        <f>SUM(G446:G447)</f>
        <v>3698</v>
      </c>
      <c r="H444" s="145">
        <f t="shared" si="38"/>
        <v>0.9139891250617894</v>
      </c>
      <c r="I444" s="120">
        <f>G444/G$857</f>
        <v>0.0002682615728789726</v>
      </c>
    </row>
    <row r="445" spans="1:9" ht="12.75">
      <c r="A445" s="66">
        <f t="shared" si="37"/>
        <v>382</v>
      </c>
      <c r="B445" s="6"/>
      <c r="C445" s="6" t="s">
        <v>17</v>
      </c>
      <c r="D445" s="49"/>
      <c r="E445" s="49"/>
      <c r="F445" s="49"/>
      <c r="G445" s="49"/>
      <c r="H445" s="145"/>
      <c r="I445" s="120"/>
    </row>
    <row r="446" spans="1:9" ht="12.75">
      <c r="A446" s="66">
        <f t="shared" si="37"/>
        <v>383</v>
      </c>
      <c r="B446" s="6"/>
      <c r="C446" s="6" t="s">
        <v>222</v>
      </c>
      <c r="D446" s="49">
        <v>3000</v>
      </c>
      <c r="E446" s="49">
        <v>2046</v>
      </c>
      <c r="F446" s="49">
        <v>0</v>
      </c>
      <c r="G446" s="49">
        <v>2046</v>
      </c>
      <c r="H446" s="145">
        <f t="shared" si="38"/>
        <v>1</v>
      </c>
      <c r="I446" s="120">
        <f>G446/G$857</f>
        <v>0.00014842162739599188</v>
      </c>
    </row>
    <row r="447" spans="1:9" ht="12.75">
      <c r="A447" s="66">
        <f t="shared" si="37"/>
        <v>384</v>
      </c>
      <c r="B447" s="6"/>
      <c r="C447" s="6" t="s">
        <v>223</v>
      </c>
      <c r="D447" s="49">
        <v>2000</v>
      </c>
      <c r="E447" s="49">
        <v>2000</v>
      </c>
      <c r="F447" s="49">
        <v>0</v>
      </c>
      <c r="G447" s="49">
        <v>1652</v>
      </c>
      <c r="H447" s="145">
        <f>G447/E447</f>
        <v>0.826</v>
      </c>
      <c r="I447" s="120">
        <f>G447/G$857</f>
        <v>0.00011983994548298073</v>
      </c>
    </row>
    <row r="448" spans="1:9" ht="12.75">
      <c r="A448" s="66">
        <f t="shared" si="37"/>
        <v>385</v>
      </c>
      <c r="B448" s="6">
        <v>4440</v>
      </c>
      <c r="C448" s="6" t="s">
        <v>61</v>
      </c>
      <c r="D448" s="50">
        <f>SUM(D450:D451)</f>
        <v>88400</v>
      </c>
      <c r="E448" s="50">
        <f>SUM(E450:E451)</f>
        <v>88950</v>
      </c>
      <c r="F448" s="50">
        <f>SUM(F450:F451)</f>
        <v>0</v>
      </c>
      <c r="G448" s="50">
        <f>SUM(G450:G451)</f>
        <v>88950</v>
      </c>
      <c r="H448" s="145">
        <f t="shared" si="38"/>
        <v>1</v>
      </c>
      <c r="I448" s="120">
        <f>G448/G$857</f>
        <v>0.006452641132391729</v>
      </c>
    </row>
    <row r="449" spans="1:9" ht="12.75">
      <c r="A449" s="66">
        <f t="shared" si="37"/>
        <v>386</v>
      </c>
      <c r="B449" s="6"/>
      <c r="C449" s="6" t="s">
        <v>17</v>
      </c>
      <c r="D449" s="49"/>
      <c r="E449" s="49"/>
      <c r="F449" s="49"/>
      <c r="G449" s="49"/>
      <c r="H449" s="145"/>
      <c r="I449" s="120"/>
    </row>
    <row r="450" spans="1:9" ht="12.75">
      <c r="A450" s="66">
        <f t="shared" si="37"/>
        <v>387</v>
      </c>
      <c r="B450" s="6"/>
      <c r="C450" s="6" t="s">
        <v>222</v>
      </c>
      <c r="D450" s="49">
        <v>68800</v>
      </c>
      <c r="E450" s="49">
        <v>68800</v>
      </c>
      <c r="F450" s="49">
        <v>0</v>
      </c>
      <c r="G450" s="49">
        <v>68800</v>
      </c>
      <c r="H450" s="145">
        <f t="shared" si="38"/>
        <v>1</v>
      </c>
      <c r="I450" s="120">
        <f>G450/G$857</f>
        <v>0.004990912983794839</v>
      </c>
    </row>
    <row r="451" spans="1:9" ht="12.75">
      <c r="A451" s="66">
        <f t="shared" si="37"/>
        <v>388</v>
      </c>
      <c r="B451" s="6"/>
      <c r="C451" s="6" t="s">
        <v>223</v>
      </c>
      <c r="D451" s="49">
        <v>19600</v>
      </c>
      <c r="E451" s="49">
        <v>20150</v>
      </c>
      <c r="F451" s="49">
        <v>0</v>
      </c>
      <c r="G451" s="49">
        <v>20150</v>
      </c>
      <c r="H451" s="145">
        <f t="shared" si="38"/>
        <v>1</v>
      </c>
      <c r="I451" s="120">
        <f>G451/G$857</f>
        <v>0.0014617281485968896</v>
      </c>
    </row>
    <row r="452" spans="1:9" ht="12.75">
      <c r="A452" s="66"/>
      <c r="B452" s="6"/>
      <c r="C452" s="6"/>
      <c r="D452" s="49"/>
      <c r="E452" s="49"/>
      <c r="F452" s="49"/>
      <c r="G452" s="49"/>
      <c r="H452" s="145"/>
      <c r="I452" s="120"/>
    </row>
    <row r="453" spans="1:9" ht="12.75">
      <c r="A453" s="66"/>
      <c r="B453" s="6"/>
      <c r="C453" s="6"/>
      <c r="D453" s="49"/>
      <c r="E453" s="49"/>
      <c r="F453" s="49"/>
      <c r="G453" s="49"/>
      <c r="H453" s="145"/>
      <c r="I453" s="120"/>
    </row>
    <row r="454" spans="1:9" ht="12.75">
      <c r="A454" s="66"/>
      <c r="B454" s="6"/>
      <c r="C454" s="6"/>
      <c r="D454" s="49"/>
      <c r="E454" s="49"/>
      <c r="F454" s="49"/>
      <c r="G454" s="49"/>
      <c r="H454" s="145"/>
      <c r="I454" s="120"/>
    </row>
    <row r="455" spans="1:9" ht="11.25" customHeight="1">
      <c r="A455" s="66">
        <f>A451+1</f>
        <v>389</v>
      </c>
      <c r="B455" s="6">
        <v>6060</v>
      </c>
      <c r="C455" s="6" t="s">
        <v>226</v>
      </c>
      <c r="D455" s="49"/>
      <c r="E455" s="49"/>
      <c r="F455" s="49"/>
      <c r="G455" s="49"/>
      <c r="H455" s="145"/>
      <c r="I455" s="120"/>
    </row>
    <row r="456" spans="1:9" ht="12.75">
      <c r="A456" s="66">
        <f t="shared" si="37"/>
        <v>390</v>
      </c>
      <c r="B456" s="6"/>
      <c r="C456" s="6" t="s">
        <v>221</v>
      </c>
      <c r="D456" s="48">
        <f>SUM(D458:D459)</f>
        <v>25000</v>
      </c>
      <c r="E456" s="48">
        <f>SUM(E458:E459)</f>
        <v>17300</v>
      </c>
      <c r="F456" s="48">
        <f>SUM(F458:F459)</f>
        <v>-5000</v>
      </c>
      <c r="G456" s="48">
        <f>SUM(G458:G459)</f>
        <v>6124</v>
      </c>
      <c r="H456" s="145">
        <f>G456/E456</f>
        <v>0.35398843930635837</v>
      </c>
      <c r="I456" s="120">
        <f>G456/G$857</f>
        <v>0.00044424928942964526</v>
      </c>
    </row>
    <row r="457" spans="1:9" ht="12.75">
      <c r="A457" s="66">
        <f t="shared" si="37"/>
        <v>391</v>
      </c>
      <c r="B457" s="6"/>
      <c r="C457" s="6" t="s">
        <v>17</v>
      </c>
      <c r="D457" s="49"/>
      <c r="E457" s="49"/>
      <c r="F457" s="49"/>
      <c r="G457" s="49"/>
      <c r="H457" s="145"/>
      <c r="I457" s="120"/>
    </row>
    <row r="458" spans="1:9" ht="12.75">
      <c r="A458" s="66">
        <f t="shared" si="37"/>
        <v>392</v>
      </c>
      <c r="B458" s="6"/>
      <c r="C458" s="6" t="s">
        <v>222</v>
      </c>
      <c r="D458" s="49">
        <v>15500</v>
      </c>
      <c r="E458" s="49">
        <v>7800</v>
      </c>
      <c r="F458" s="49">
        <v>0</v>
      </c>
      <c r="G458" s="49">
        <v>6124</v>
      </c>
      <c r="H458" s="145">
        <f>G458/E458</f>
        <v>0.7851282051282051</v>
      </c>
      <c r="I458" s="120">
        <f aca="true" t="shared" si="39" ref="I458:I468">G458/G$857</f>
        <v>0.00044424928942964526</v>
      </c>
    </row>
    <row r="459" spans="1:9" ht="12.75">
      <c r="A459" s="66">
        <f aca="true" t="shared" si="40" ref="A459:A523">A458+1</f>
        <v>393</v>
      </c>
      <c r="B459" s="6"/>
      <c r="C459" s="6" t="s">
        <v>223</v>
      </c>
      <c r="D459" s="49">
        <v>9500</v>
      </c>
      <c r="E459" s="49">
        <v>9500</v>
      </c>
      <c r="F459" s="49">
        <v>-5000</v>
      </c>
      <c r="G459" s="49">
        <v>0</v>
      </c>
      <c r="H459" s="145">
        <f>G459/E459</f>
        <v>0</v>
      </c>
      <c r="I459" s="120">
        <f t="shared" si="39"/>
        <v>0</v>
      </c>
    </row>
    <row r="460" spans="1:9" s="82" customFormat="1" ht="12.75">
      <c r="A460" s="66">
        <f t="shared" si="40"/>
        <v>394</v>
      </c>
      <c r="B460" s="72">
        <v>80104</v>
      </c>
      <c r="C460" s="73" t="s">
        <v>281</v>
      </c>
      <c r="D460" s="74">
        <f>SUM(D461:D466)</f>
        <v>33600</v>
      </c>
      <c r="E460" s="74">
        <f>SUM(E461:E466)</f>
        <v>31980</v>
      </c>
      <c r="F460" s="74">
        <f>SUM(F461:F466)</f>
        <v>-2200</v>
      </c>
      <c r="G460" s="74">
        <f>SUM(G461:G466)</f>
        <v>31699</v>
      </c>
      <c r="H460" s="149">
        <f t="shared" si="38"/>
        <v>0.991213258286429</v>
      </c>
      <c r="I460" s="150">
        <f t="shared" si="39"/>
        <v>0.0022995196318795438</v>
      </c>
    </row>
    <row r="461" spans="1:9" ht="12.75">
      <c r="A461" s="66">
        <f t="shared" si="40"/>
        <v>395</v>
      </c>
      <c r="B461" s="6">
        <v>3020</v>
      </c>
      <c r="C461" s="6" t="s">
        <v>58</v>
      </c>
      <c r="D461" s="49">
        <v>2500</v>
      </c>
      <c r="E461" s="48">
        <v>2540</v>
      </c>
      <c r="F461" s="48">
        <v>-100</v>
      </c>
      <c r="G461" s="49">
        <v>2539</v>
      </c>
      <c r="H461" s="145">
        <f t="shared" si="38"/>
        <v>0.9996062992125985</v>
      </c>
      <c r="I461" s="120">
        <f t="shared" si="39"/>
        <v>0.00018418500095719617</v>
      </c>
    </row>
    <row r="462" spans="1:9" ht="12.75">
      <c r="A462" s="66">
        <f t="shared" si="40"/>
        <v>396</v>
      </c>
      <c r="B462" s="6">
        <v>4010</v>
      </c>
      <c r="C462" s="6" t="s">
        <v>39</v>
      </c>
      <c r="D462" s="49">
        <v>22400</v>
      </c>
      <c r="E462" s="49">
        <v>21040</v>
      </c>
      <c r="F462" s="49">
        <v>-1700</v>
      </c>
      <c r="G462" s="49">
        <v>20918</v>
      </c>
      <c r="H462" s="145">
        <f t="shared" si="38"/>
        <v>0.9942015209125475</v>
      </c>
      <c r="I462" s="120">
        <f t="shared" si="39"/>
        <v>0.0015174406656252972</v>
      </c>
    </row>
    <row r="463" spans="1:9" ht="12.75">
      <c r="A463" s="66">
        <f t="shared" si="40"/>
        <v>397</v>
      </c>
      <c r="B463" s="6">
        <v>4040</v>
      </c>
      <c r="C463" s="6" t="s">
        <v>40</v>
      </c>
      <c r="D463" s="49">
        <v>1700</v>
      </c>
      <c r="E463" s="49">
        <v>1600</v>
      </c>
      <c r="F463" s="49">
        <v>-100</v>
      </c>
      <c r="G463" s="49">
        <v>1588</v>
      </c>
      <c r="H463" s="145">
        <f t="shared" si="38"/>
        <v>0.9925</v>
      </c>
      <c r="I463" s="120">
        <f t="shared" si="39"/>
        <v>0.00011519723573061344</v>
      </c>
    </row>
    <row r="464" spans="1:9" ht="12.75">
      <c r="A464" s="66">
        <f t="shared" si="40"/>
        <v>398</v>
      </c>
      <c r="B464" s="6">
        <v>4110</v>
      </c>
      <c r="C464" s="6" t="s">
        <v>44</v>
      </c>
      <c r="D464" s="49">
        <v>4800</v>
      </c>
      <c r="E464" s="49">
        <v>4520</v>
      </c>
      <c r="F464" s="49">
        <v>-300</v>
      </c>
      <c r="G464" s="49">
        <v>4483</v>
      </c>
      <c r="H464" s="145">
        <f t="shared" si="38"/>
        <v>0.9918141592920354</v>
      </c>
      <c r="I464" s="120">
        <f t="shared" si="39"/>
        <v>0.00032520730968535266</v>
      </c>
    </row>
    <row r="465" spans="1:9" ht="12.75">
      <c r="A465" s="66">
        <f t="shared" si="40"/>
        <v>399</v>
      </c>
      <c r="B465" s="6">
        <v>4120</v>
      </c>
      <c r="C465" s="6" t="s">
        <v>45</v>
      </c>
      <c r="D465" s="49">
        <v>700</v>
      </c>
      <c r="E465" s="49">
        <v>720</v>
      </c>
      <c r="F465" s="49">
        <v>0</v>
      </c>
      <c r="G465" s="49">
        <v>611</v>
      </c>
      <c r="H465" s="145">
        <f t="shared" si="38"/>
        <v>0.8486111111111111</v>
      </c>
      <c r="I465" s="120">
        <f t="shared" si="39"/>
        <v>4.4323369667131496E-05</v>
      </c>
    </row>
    <row r="466" spans="1:9" ht="12.75">
      <c r="A466" s="66">
        <f t="shared" si="40"/>
        <v>400</v>
      </c>
      <c r="B466" s="6">
        <v>4440</v>
      </c>
      <c r="C466" s="6" t="s">
        <v>63</v>
      </c>
      <c r="D466" s="49">
        <v>1500</v>
      </c>
      <c r="E466" s="49">
        <v>1560</v>
      </c>
      <c r="F466" s="49">
        <v>0</v>
      </c>
      <c r="G466" s="49">
        <v>1560</v>
      </c>
      <c r="H466" s="145">
        <f t="shared" si="38"/>
        <v>1</v>
      </c>
      <c r="I466" s="120">
        <f t="shared" si="39"/>
        <v>0.00011316605021395275</v>
      </c>
    </row>
    <row r="467" spans="1:9" s="33" customFormat="1" ht="12.75">
      <c r="A467" s="66">
        <f t="shared" si="40"/>
        <v>401</v>
      </c>
      <c r="B467" s="15">
        <v>80110</v>
      </c>
      <c r="C467" s="9" t="s">
        <v>282</v>
      </c>
      <c r="D467" s="47">
        <f>SUM(D468:D486)</f>
        <v>1621900</v>
      </c>
      <c r="E467" s="47">
        <f>SUM(E468:E486)</f>
        <v>1631300</v>
      </c>
      <c r="F467" s="47">
        <f>SUM(F468:F486)</f>
        <v>-65000</v>
      </c>
      <c r="G467" s="47">
        <f>SUM(G468:G486)</f>
        <v>1597509</v>
      </c>
      <c r="H467" s="149">
        <f t="shared" si="38"/>
        <v>0.979285845644578</v>
      </c>
      <c r="I467" s="150">
        <f t="shared" si="39"/>
        <v>0.11588704084053938</v>
      </c>
    </row>
    <row r="468" spans="1:9" ht="12.75">
      <c r="A468" s="66">
        <f t="shared" si="40"/>
        <v>402</v>
      </c>
      <c r="B468" s="6">
        <v>3020</v>
      </c>
      <c r="C468" s="6" t="s">
        <v>58</v>
      </c>
      <c r="D468" s="49">
        <v>12800</v>
      </c>
      <c r="E468" s="49">
        <v>9400</v>
      </c>
      <c r="F468" s="49">
        <v>-2000</v>
      </c>
      <c r="G468" s="49">
        <v>9369</v>
      </c>
      <c r="H468" s="145">
        <f t="shared" si="38"/>
        <v>0.9967021276595744</v>
      </c>
      <c r="I468" s="120">
        <f t="shared" si="39"/>
        <v>0.0006796491823426431</v>
      </c>
    </row>
    <row r="469" spans="1:9" ht="12.75">
      <c r="A469" s="66">
        <f t="shared" si="40"/>
        <v>403</v>
      </c>
      <c r="B469" s="6">
        <v>3250</v>
      </c>
      <c r="C469" s="6" t="s">
        <v>59</v>
      </c>
      <c r="D469" s="49">
        <v>0</v>
      </c>
      <c r="E469" s="49">
        <v>0</v>
      </c>
      <c r="F469" s="49">
        <v>0</v>
      </c>
      <c r="G469" s="49">
        <v>0</v>
      </c>
      <c r="H469" s="145"/>
      <c r="I469" s="120"/>
    </row>
    <row r="470" spans="1:9" ht="12.75">
      <c r="A470" s="66">
        <f t="shared" si="40"/>
        <v>404</v>
      </c>
      <c r="B470" s="6">
        <v>4010</v>
      </c>
      <c r="C470" s="6" t="s">
        <v>39</v>
      </c>
      <c r="D470" s="49">
        <v>991400</v>
      </c>
      <c r="E470" s="49">
        <v>975600</v>
      </c>
      <c r="F470" s="49">
        <v>-7100</v>
      </c>
      <c r="G470" s="49">
        <v>959293</v>
      </c>
      <c r="H470" s="145">
        <f t="shared" si="38"/>
        <v>0.9832851578515786</v>
      </c>
      <c r="I470" s="120">
        <f>G470/G$857</f>
        <v>0.0695893588512137</v>
      </c>
    </row>
    <row r="471" spans="1:9" ht="12.75">
      <c r="A471" s="66">
        <f t="shared" si="40"/>
        <v>405</v>
      </c>
      <c r="B471" s="6">
        <v>4040</v>
      </c>
      <c r="C471" s="6" t="s">
        <v>40</v>
      </c>
      <c r="D471" s="49">
        <v>75700</v>
      </c>
      <c r="E471" s="49">
        <v>73200</v>
      </c>
      <c r="F471" s="49">
        <v>0</v>
      </c>
      <c r="G471" s="49">
        <v>71320</v>
      </c>
      <c r="H471" s="145">
        <f t="shared" si="38"/>
        <v>0.9743169398907103</v>
      </c>
      <c r="I471" s="120">
        <f>G471/G$857</f>
        <v>0.005173719680294301</v>
      </c>
    </row>
    <row r="472" spans="1:9" ht="12.75">
      <c r="A472" s="66">
        <f t="shared" si="40"/>
        <v>406</v>
      </c>
      <c r="B472" s="6">
        <v>4110</v>
      </c>
      <c r="C472" s="6" t="s">
        <v>44</v>
      </c>
      <c r="D472" s="49">
        <v>187400</v>
      </c>
      <c r="E472" s="49">
        <v>186800</v>
      </c>
      <c r="F472" s="49">
        <v>-6900</v>
      </c>
      <c r="G472" s="49">
        <v>186477</v>
      </c>
      <c r="H472" s="145">
        <f t="shared" si="38"/>
        <v>0.9982708779443255</v>
      </c>
      <c r="I472" s="120">
        <f>G472/G$857</f>
        <v>0.013527477913940556</v>
      </c>
    </row>
    <row r="473" spans="1:9" ht="12.75">
      <c r="A473" s="66">
        <f t="shared" si="40"/>
        <v>407</v>
      </c>
      <c r="B473" s="6">
        <v>4120</v>
      </c>
      <c r="C473" s="6" t="s">
        <v>45</v>
      </c>
      <c r="D473" s="49">
        <v>25700</v>
      </c>
      <c r="E473" s="49">
        <v>24900</v>
      </c>
      <c r="F473" s="49">
        <v>-1000</v>
      </c>
      <c r="G473" s="49">
        <v>24847</v>
      </c>
      <c r="H473" s="145">
        <f t="shared" si="38"/>
        <v>0.9978714859437751</v>
      </c>
      <c r="I473" s="120">
        <f>G473/G$857</f>
        <v>0.0018024595190167204</v>
      </c>
    </row>
    <row r="474" spans="1:9" ht="12.75">
      <c r="A474" s="66">
        <f t="shared" si="40"/>
        <v>408</v>
      </c>
      <c r="B474" s="6">
        <v>4140</v>
      </c>
      <c r="C474" s="6" t="s">
        <v>227</v>
      </c>
      <c r="D474" s="49"/>
      <c r="E474" s="49"/>
      <c r="F474" s="49"/>
      <c r="G474" s="49"/>
      <c r="H474" s="145"/>
      <c r="I474" s="120"/>
    </row>
    <row r="475" spans="1:9" ht="12.75">
      <c r="A475" s="66">
        <f t="shared" si="40"/>
        <v>409</v>
      </c>
      <c r="B475" s="6"/>
      <c r="C475" s="6" t="s">
        <v>228</v>
      </c>
      <c r="D475" s="49">
        <v>0</v>
      </c>
      <c r="E475" s="49">
        <v>0</v>
      </c>
      <c r="F475" s="49">
        <v>0</v>
      </c>
      <c r="G475" s="49">
        <v>0</v>
      </c>
      <c r="H475" s="145"/>
      <c r="I475" s="120"/>
    </row>
    <row r="476" spans="1:9" ht="12.75">
      <c r="A476" s="66">
        <f t="shared" si="40"/>
        <v>410</v>
      </c>
      <c r="B476" s="6">
        <v>4210</v>
      </c>
      <c r="C476" s="6" t="s">
        <v>219</v>
      </c>
      <c r="D476" s="49">
        <v>44000</v>
      </c>
      <c r="E476" s="49">
        <v>51500</v>
      </c>
      <c r="F476" s="49">
        <v>0</v>
      </c>
      <c r="G476" s="49">
        <v>51491</v>
      </c>
      <c r="H476" s="145">
        <f t="shared" si="38"/>
        <v>0.9998252427184466</v>
      </c>
      <c r="I476" s="120">
        <f>G476/G$857</f>
        <v>0.003735277622799129</v>
      </c>
    </row>
    <row r="477" spans="1:9" ht="12.75">
      <c r="A477" s="66">
        <f t="shared" si="40"/>
        <v>411</v>
      </c>
      <c r="B477" s="6">
        <v>4220</v>
      </c>
      <c r="C477" s="6" t="s">
        <v>216</v>
      </c>
      <c r="D477" s="49">
        <v>74000</v>
      </c>
      <c r="E477" s="49">
        <v>74000</v>
      </c>
      <c r="F477" s="49">
        <v>0</v>
      </c>
      <c r="G477" s="49">
        <v>61711</v>
      </c>
      <c r="H477" s="145">
        <f t="shared" si="38"/>
        <v>0.8339324324324324</v>
      </c>
      <c r="I477" s="120">
        <f>G477/G$857</f>
        <v>0.004476660336380281</v>
      </c>
    </row>
    <row r="478" spans="1:9" ht="12.75">
      <c r="A478" s="66">
        <f t="shared" si="40"/>
        <v>412</v>
      </c>
      <c r="B478" s="6">
        <v>4240</v>
      </c>
      <c r="C478" s="6" t="s">
        <v>217</v>
      </c>
      <c r="D478" s="49"/>
      <c r="E478" s="49"/>
      <c r="F478" s="49"/>
      <c r="G478" s="49"/>
      <c r="H478" s="145"/>
      <c r="I478" s="120"/>
    </row>
    <row r="479" spans="1:9" ht="12.75">
      <c r="A479" s="66">
        <f t="shared" si="40"/>
        <v>413</v>
      </c>
      <c r="B479" s="6"/>
      <c r="C479" s="6" t="s">
        <v>218</v>
      </c>
      <c r="D479" s="49">
        <v>5000</v>
      </c>
      <c r="E479" s="49">
        <v>5000</v>
      </c>
      <c r="F479" s="49">
        <v>0</v>
      </c>
      <c r="G479" s="49">
        <v>4994</v>
      </c>
      <c r="H479" s="145">
        <f t="shared" si="38"/>
        <v>0.9988</v>
      </c>
      <c r="I479" s="120">
        <f aca="true" t="shared" si="41" ref="I479:I485">G479/G$857</f>
        <v>0.00036227644536441025</v>
      </c>
    </row>
    <row r="480" spans="1:9" ht="12.75">
      <c r="A480" s="66">
        <f t="shared" si="40"/>
        <v>414</v>
      </c>
      <c r="B480" s="6">
        <v>4260</v>
      </c>
      <c r="C480" s="6" t="s">
        <v>209</v>
      </c>
      <c r="D480" s="49">
        <v>69000</v>
      </c>
      <c r="E480" s="49">
        <v>54300</v>
      </c>
      <c r="F480" s="49">
        <v>-3900</v>
      </c>
      <c r="G480" s="49">
        <v>53247</v>
      </c>
      <c r="H480" s="145">
        <f t="shared" si="38"/>
        <v>0.9806077348066299</v>
      </c>
      <c r="I480" s="120">
        <f t="shared" si="41"/>
        <v>0.0038626619716297063</v>
      </c>
    </row>
    <row r="481" spans="1:9" ht="12.75">
      <c r="A481" s="66">
        <f t="shared" si="40"/>
        <v>415</v>
      </c>
      <c r="B481" s="6">
        <v>4270</v>
      </c>
      <c r="C481" s="6" t="s">
        <v>204</v>
      </c>
      <c r="D481" s="49">
        <v>0</v>
      </c>
      <c r="E481" s="49">
        <v>33000</v>
      </c>
      <c r="F481" s="49">
        <v>-4400</v>
      </c>
      <c r="G481" s="49">
        <v>32906</v>
      </c>
      <c r="H481" s="145">
        <f t="shared" si="38"/>
        <v>0.9971515151515151</v>
      </c>
      <c r="I481" s="120">
        <f t="shared" si="41"/>
        <v>0.0023870782361155958</v>
      </c>
    </row>
    <row r="482" spans="1:9" ht="12.75">
      <c r="A482" s="66">
        <f t="shared" si="40"/>
        <v>416</v>
      </c>
      <c r="B482" s="6">
        <v>4300</v>
      </c>
      <c r="C482" s="6" t="s">
        <v>203</v>
      </c>
      <c r="D482" s="49">
        <v>68600</v>
      </c>
      <c r="E482" s="49">
        <v>76300</v>
      </c>
      <c r="F482" s="49">
        <v>-39700</v>
      </c>
      <c r="G482" s="49">
        <v>75315</v>
      </c>
      <c r="H482" s="145">
        <f t="shared" si="38"/>
        <v>0.9870904325032765</v>
      </c>
      <c r="I482" s="120">
        <f t="shared" si="41"/>
        <v>0.005463526328117854</v>
      </c>
    </row>
    <row r="483" spans="1:9" ht="12.75">
      <c r="A483" s="66">
        <f t="shared" si="40"/>
        <v>417</v>
      </c>
      <c r="B483" s="6">
        <v>4410</v>
      </c>
      <c r="C483" s="6" t="s">
        <v>41</v>
      </c>
      <c r="D483" s="49">
        <v>5000</v>
      </c>
      <c r="E483" s="49">
        <v>5000</v>
      </c>
      <c r="F483" s="49">
        <v>0</v>
      </c>
      <c r="G483" s="49">
        <v>4362</v>
      </c>
      <c r="H483" s="145">
        <f t="shared" si="38"/>
        <v>0.8724</v>
      </c>
      <c r="I483" s="120">
        <f t="shared" si="41"/>
        <v>0.00031642968655978327</v>
      </c>
    </row>
    <row r="484" spans="1:9" ht="12.75">
      <c r="A484" s="66">
        <f t="shared" si="40"/>
        <v>418</v>
      </c>
      <c r="B484" s="6">
        <v>4430</v>
      </c>
      <c r="C484" s="6" t="s">
        <v>57</v>
      </c>
      <c r="D484" s="49">
        <v>2500</v>
      </c>
      <c r="E484" s="49">
        <v>1900</v>
      </c>
      <c r="F484" s="49">
        <v>0</v>
      </c>
      <c r="G484" s="49">
        <v>1777</v>
      </c>
      <c r="H484" s="145">
        <f t="shared" si="38"/>
        <v>0.9352631578947368</v>
      </c>
      <c r="I484" s="120">
        <f t="shared" si="41"/>
        <v>0.0001289077379680731</v>
      </c>
    </row>
    <row r="485" spans="1:9" ht="12.75">
      <c r="A485" s="66">
        <f t="shared" si="40"/>
        <v>419</v>
      </c>
      <c r="B485" s="6">
        <v>4440</v>
      </c>
      <c r="C485" s="6" t="s">
        <v>63</v>
      </c>
      <c r="D485" s="49">
        <v>60800</v>
      </c>
      <c r="E485" s="49">
        <v>60400</v>
      </c>
      <c r="F485" s="49">
        <v>0</v>
      </c>
      <c r="G485" s="49">
        <v>60400</v>
      </c>
      <c r="H485" s="145">
        <f t="shared" si="38"/>
        <v>1</v>
      </c>
      <c r="I485" s="120">
        <f t="shared" si="41"/>
        <v>0.004381557328796632</v>
      </c>
    </row>
    <row r="486" spans="1:9" ht="12.75">
      <c r="A486" s="66">
        <f t="shared" si="40"/>
        <v>420</v>
      </c>
      <c r="B486" s="6">
        <v>6050</v>
      </c>
      <c r="C486" s="6" t="s">
        <v>202</v>
      </c>
      <c r="D486" s="49">
        <v>0</v>
      </c>
      <c r="E486" s="49">
        <v>0</v>
      </c>
      <c r="F486" s="49">
        <v>0</v>
      </c>
      <c r="G486" s="49">
        <f>E486+F486</f>
        <v>0</v>
      </c>
      <c r="H486" s="145"/>
      <c r="I486" s="120"/>
    </row>
    <row r="487" spans="1:9" s="33" customFormat="1" ht="12.75">
      <c r="A487" s="66">
        <f t="shared" si="40"/>
        <v>421</v>
      </c>
      <c r="B487" s="15">
        <v>80113</v>
      </c>
      <c r="C487" s="9" t="s">
        <v>64</v>
      </c>
      <c r="D487" s="47">
        <f>D488</f>
        <v>69700</v>
      </c>
      <c r="E487" s="47">
        <f>E488</f>
        <v>70093</v>
      </c>
      <c r="F487" s="47">
        <f>F488</f>
        <v>-10785</v>
      </c>
      <c r="G487" s="47">
        <f>G488</f>
        <v>59308</v>
      </c>
      <c r="H487" s="149">
        <f t="shared" si="38"/>
        <v>0.8461329947355656</v>
      </c>
      <c r="I487" s="150">
        <f>G487/G$857</f>
        <v>0.004302341093646865</v>
      </c>
    </row>
    <row r="488" spans="1:9" ht="12.75">
      <c r="A488" s="66">
        <f t="shared" si="40"/>
        <v>422</v>
      </c>
      <c r="B488" s="6">
        <v>4300</v>
      </c>
      <c r="C488" s="6" t="s">
        <v>203</v>
      </c>
      <c r="D488" s="49">
        <v>69700</v>
      </c>
      <c r="E488" s="49">
        <v>70093</v>
      </c>
      <c r="F488" s="49">
        <f>G488-E488</f>
        <v>-10785</v>
      </c>
      <c r="G488" s="49">
        <v>59308</v>
      </c>
      <c r="H488" s="145">
        <f t="shared" si="38"/>
        <v>0.8461329947355656</v>
      </c>
      <c r="I488" s="120">
        <f>G488/G$857</f>
        <v>0.004302341093646865</v>
      </c>
    </row>
    <row r="489" spans="1:9" s="82" customFormat="1" ht="12.75">
      <c r="A489" s="66">
        <f t="shared" si="40"/>
        <v>423</v>
      </c>
      <c r="B489" s="72">
        <v>80146</v>
      </c>
      <c r="C489" s="73" t="s">
        <v>315</v>
      </c>
      <c r="D489" s="81">
        <f>D490+D494+D499</f>
        <v>17600</v>
      </c>
      <c r="E489" s="81">
        <f>E490+E494+E499</f>
        <v>12400</v>
      </c>
      <c r="F489" s="81">
        <f>F490+F494+F499</f>
        <v>0</v>
      </c>
      <c r="G489" s="81">
        <f>G490+G494+G499</f>
        <v>11030</v>
      </c>
      <c r="H489" s="149">
        <f>G489/E489</f>
        <v>0.8895161290322581</v>
      </c>
      <c r="I489" s="150">
        <f>G489/G$857</f>
        <v>0.0008001420088845505</v>
      </c>
    </row>
    <row r="490" spans="1:9" s="70" customFormat="1" ht="12.75">
      <c r="A490" s="66">
        <f t="shared" si="40"/>
        <v>424</v>
      </c>
      <c r="B490" s="136">
        <v>3250</v>
      </c>
      <c r="C490" s="66" t="s">
        <v>59</v>
      </c>
      <c r="D490" s="96">
        <f>SUM(D492:D493)</f>
        <v>6700</v>
      </c>
      <c r="E490" s="96">
        <f>SUM(E492:E493)</f>
        <v>4150</v>
      </c>
      <c r="F490" s="96">
        <f>SUM(F492:F493)</f>
        <v>0</v>
      </c>
      <c r="G490" s="96">
        <f>SUM(G492:G493)</f>
        <v>4099</v>
      </c>
      <c r="H490" s="145">
        <f>G490/E490</f>
        <v>0.987710843373494</v>
      </c>
      <c r="I490" s="120">
        <f>G490/G$857</f>
        <v>0.0002973510511711489</v>
      </c>
    </row>
    <row r="491" spans="1:9" s="70" customFormat="1" ht="12.75">
      <c r="A491" s="66">
        <f t="shared" si="40"/>
        <v>425</v>
      </c>
      <c r="B491" s="151"/>
      <c r="C491" s="66" t="s">
        <v>17</v>
      </c>
      <c r="D491" s="96"/>
      <c r="E491" s="96"/>
      <c r="F491" s="96"/>
      <c r="G491" s="96"/>
      <c r="H491" s="145"/>
      <c r="I491" s="120"/>
    </row>
    <row r="492" spans="1:9" s="70" customFormat="1" ht="12.75">
      <c r="A492" s="66">
        <f t="shared" si="40"/>
        <v>426</v>
      </c>
      <c r="B492" s="151"/>
      <c r="C492" s="66" t="s">
        <v>222</v>
      </c>
      <c r="D492" s="96">
        <v>4000</v>
      </c>
      <c r="E492" s="96">
        <v>2250</v>
      </c>
      <c r="F492" s="96"/>
      <c r="G492" s="96">
        <v>2249</v>
      </c>
      <c r="H492" s="145">
        <f>G492/E492</f>
        <v>0.9995555555555555</v>
      </c>
      <c r="I492" s="120">
        <f>G492/G$857</f>
        <v>0.00016314772239178188</v>
      </c>
    </row>
    <row r="493" spans="1:9" s="70" customFormat="1" ht="12.75">
      <c r="A493" s="66">
        <f t="shared" si="40"/>
        <v>427</v>
      </c>
      <c r="B493" s="151"/>
      <c r="C493" s="66" t="s">
        <v>65</v>
      </c>
      <c r="D493" s="96">
        <v>2700</v>
      </c>
      <c r="E493" s="96">
        <v>1900</v>
      </c>
      <c r="F493" s="96"/>
      <c r="G493" s="96">
        <v>1850</v>
      </c>
      <c r="H493" s="145">
        <f>G493/E493</f>
        <v>0.9736842105263158</v>
      </c>
      <c r="I493" s="120">
        <f>G493/G$857</f>
        <v>0.00013420332877936704</v>
      </c>
    </row>
    <row r="494" spans="1:9" ht="12.75">
      <c r="A494" s="66">
        <f t="shared" si="40"/>
        <v>428</v>
      </c>
      <c r="B494" s="6">
        <v>4300</v>
      </c>
      <c r="C494" s="6" t="s">
        <v>220</v>
      </c>
      <c r="D494" s="49">
        <f>SUM(D496:D498)</f>
        <v>10900</v>
      </c>
      <c r="E494" s="49">
        <f>SUM(E496:E498)</f>
        <v>5250</v>
      </c>
      <c r="F494" s="49">
        <f>SUM(F496:F498)</f>
        <v>0</v>
      </c>
      <c r="G494" s="49">
        <f>SUM(G496:G498)</f>
        <v>4028</v>
      </c>
      <c r="H494" s="145">
        <f aca="true" t="shared" si="42" ref="H494:H554">G494/E494</f>
        <v>0.7672380952380953</v>
      </c>
      <c r="I494" s="120">
        <f>G494/G$857</f>
        <v>0.00029220054503961647</v>
      </c>
    </row>
    <row r="495" spans="1:9" ht="12.75">
      <c r="A495" s="66">
        <f t="shared" si="40"/>
        <v>429</v>
      </c>
      <c r="B495" s="6"/>
      <c r="C495" s="6" t="s">
        <v>17</v>
      </c>
      <c r="D495" s="49"/>
      <c r="E495" s="49"/>
      <c r="F495" s="49"/>
      <c r="G495" s="49"/>
      <c r="H495" s="145"/>
      <c r="I495" s="120"/>
    </row>
    <row r="496" spans="1:9" ht="12.75">
      <c r="A496" s="66">
        <f t="shared" si="40"/>
        <v>430</v>
      </c>
      <c r="B496" s="6"/>
      <c r="C496" s="6" t="s">
        <v>222</v>
      </c>
      <c r="D496" s="49">
        <v>3900</v>
      </c>
      <c r="E496" s="49">
        <v>2950</v>
      </c>
      <c r="F496" s="49"/>
      <c r="G496" s="49">
        <v>2233</v>
      </c>
      <c r="H496" s="145">
        <f>G496/E496</f>
        <v>0.7569491525423728</v>
      </c>
      <c r="I496" s="120">
        <f>G496/G$857</f>
        <v>0.00016198704495369007</v>
      </c>
    </row>
    <row r="497" spans="1:9" ht="12.75">
      <c r="A497" s="66">
        <f t="shared" si="40"/>
        <v>431</v>
      </c>
      <c r="B497" s="6"/>
      <c r="C497" s="6" t="s">
        <v>223</v>
      </c>
      <c r="D497" s="49">
        <v>2500</v>
      </c>
      <c r="E497" s="49">
        <v>1500</v>
      </c>
      <c r="F497" s="49"/>
      <c r="G497" s="49">
        <v>995</v>
      </c>
      <c r="H497" s="145">
        <f>G497/E497</f>
        <v>0.6633333333333333</v>
      </c>
      <c r="I497" s="120">
        <f>G497/G$857</f>
        <v>7.217962818133525E-05</v>
      </c>
    </row>
    <row r="498" spans="1:9" ht="12.75">
      <c r="A498" s="66">
        <f t="shared" si="40"/>
        <v>432</v>
      </c>
      <c r="B498" s="6"/>
      <c r="C498" s="6" t="s">
        <v>65</v>
      </c>
      <c r="D498" s="49">
        <v>4500</v>
      </c>
      <c r="E498" s="49">
        <v>800</v>
      </c>
      <c r="F498" s="49"/>
      <c r="G498" s="49">
        <v>800</v>
      </c>
      <c r="H498" s="145">
        <f>G498/E498</f>
        <v>1</v>
      </c>
      <c r="I498" s="120">
        <f>G498/G$857</f>
        <v>5.8033871904591154E-05</v>
      </c>
    </row>
    <row r="499" spans="1:9" ht="12.75">
      <c r="A499" s="66">
        <f t="shared" si="40"/>
        <v>433</v>
      </c>
      <c r="B499" s="6">
        <v>4410</v>
      </c>
      <c r="C499" s="6" t="s">
        <v>41</v>
      </c>
      <c r="D499" s="49">
        <f>SUM(D501:D502)</f>
        <v>0</v>
      </c>
      <c r="E499" s="49">
        <f>SUM(E501:E502)</f>
        <v>3000</v>
      </c>
      <c r="F499" s="49">
        <f>SUM(F501:F502)</f>
        <v>0</v>
      </c>
      <c r="G499" s="49">
        <f>SUM(G501:G502)</f>
        <v>2903</v>
      </c>
      <c r="H499" s="145">
        <f>G499/E499</f>
        <v>0.9676666666666667</v>
      </c>
      <c r="I499" s="120">
        <f>G499/G$857</f>
        <v>0.00021059041267378515</v>
      </c>
    </row>
    <row r="500" spans="1:9" ht="12.75">
      <c r="A500" s="66">
        <f t="shared" si="40"/>
        <v>434</v>
      </c>
      <c r="B500" s="6"/>
      <c r="C500" s="6" t="s">
        <v>17</v>
      </c>
      <c r="D500" s="49"/>
      <c r="E500" s="49"/>
      <c r="F500" s="49"/>
      <c r="G500" s="49"/>
      <c r="H500" s="145"/>
      <c r="I500" s="120"/>
    </row>
    <row r="501" spans="1:9" ht="12.75">
      <c r="A501" s="66">
        <f t="shared" si="40"/>
        <v>435</v>
      </c>
      <c r="B501" s="6"/>
      <c r="C501" s="6" t="s">
        <v>223</v>
      </c>
      <c r="D501" s="49">
        <v>0</v>
      </c>
      <c r="E501" s="49">
        <v>1000</v>
      </c>
      <c r="F501" s="49"/>
      <c r="G501" s="49">
        <v>930</v>
      </c>
      <c r="H501" s="145">
        <f>G501/E501</f>
        <v>0.93</v>
      </c>
      <c r="I501" s="120">
        <f>G501/G$857</f>
        <v>6.746437608908722E-05</v>
      </c>
    </row>
    <row r="502" spans="1:9" ht="12.75">
      <c r="A502" s="66">
        <f t="shared" si="40"/>
        <v>436</v>
      </c>
      <c r="B502" s="6"/>
      <c r="C502" s="6" t="s">
        <v>65</v>
      </c>
      <c r="D502" s="49">
        <v>0</v>
      </c>
      <c r="E502" s="49">
        <v>2000</v>
      </c>
      <c r="F502" s="49"/>
      <c r="G502" s="49">
        <v>1973</v>
      </c>
      <c r="H502" s="145">
        <f>G502/E502</f>
        <v>0.9865</v>
      </c>
      <c r="I502" s="120">
        <f>G502/G$857</f>
        <v>0.00014312603658469793</v>
      </c>
    </row>
    <row r="503" spans="1:9" s="82" customFormat="1" ht="12.75">
      <c r="A503" s="66">
        <f t="shared" si="40"/>
        <v>437</v>
      </c>
      <c r="B503" s="72">
        <v>80195</v>
      </c>
      <c r="C503" s="73" t="s">
        <v>32</v>
      </c>
      <c r="D503" s="74">
        <f>D504+D505+D506+D507+D513+D514+D515</f>
        <v>260265</v>
      </c>
      <c r="E503" s="74">
        <f>E504+E505+E506+E507+E513+E514+E515</f>
        <v>240752</v>
      </c>
      <c r="F503" s="74">
        <f>F504+F505+F506+F507+F513+F514+F515</f>
        <v>-2771</v>
      </c>
      <c r="G503" s="74">
        <f>G504+G505+G506+G507+G513+G514+G515</f>
        <v>180592</v>
      </c>
      <c r="H503" s="149">
        <f t="shared" si="42"/>
        <v>0.7501163022529408</v>
      </c>
      <c r="I503" s="150">
        <f>G503/G$857</f>
        <v>0.013100566243742407</v>
      </c>
    </row>
    <row r="504" spans="1:9" s="70" customFormat="1" ht="12.75">
      <c r="A504" s="66">
        <f t="shared" si="40"/>
        <v>438</v>
      </c>
      <c r="B504" s="97">
        <v>4010</v>
      </c>
      <c r="C504" s="66" t="s">
        <v>299</v>
      </c>
      <c r="D504" s="96">
        <v>5000</v>
      </c>
      <c r="E504" s="96">
        <v>1400</v>
      </c>
      <c r="F504" s="96">
        <v>3500</v>
      </c>
      <c r="G504" s="96">
        <v>0</v>
      </c>
      <c r="H504" s="145"/>
      <c r="I504" s="120">
        <f>G504/G$857</f>
        <v>0</v>
      </c>
    </row>
    <row r="505" spans="1:9" ht="12.75">
      <c r="A505" s="66">
        <f t="shared" si="40"/>
        <v>439</v>
      </c>
      <c r="B505" s="6">
        <v>4210</v>
      </c>
      <c r="C505" s="6" t="s">
        <v>219</v>
      </c>
      <c r="D505" s="49">
        <v>1000</v>
      </c>
      <c r="E505" s="49">
        <v>180</v>
      </c>
      <c r="F505" s="49">
        <f>G505-E505</f>
        <v>0</v>
      </c>
      <c r="G505" s="49">
        <v>180</v>
      </c>
      <c r="H505" s="145">
        <f t="shared" si="42"/>
        <v>1</v>
      </c>
      <c r="I505" s="120">
        <f>G505/G$857</f>
        <v>1.305762117853301E-05</v>
      </c>
    </row>
    <row r="506" spans="1:9" ht="12.75">
      <c r="A506" s="66">
        <f t="shared" si="40"/>
        <v>440</v>
      </c>
      <c r="B506" s="6">
        <v>4240</v>
      </c>
      <c r="C506" s="6" t="s">
        <v>350</v>
      </c>
      <c r="D506" s="49">
        <v>51500</v>
      </c>
      <c r="E506" s="49">
        <v>51927</v>
      </c>
      <c r="F506" s="49"/>
      <c r="G506" s="49">
        <v>0</v>
      </c>
      <c r="H506" s="145"/>
      <c r="I506" s="120"/>
    </row>
    <row r="507" spans="1:9" ht="12.75">
      <c r="A507" s="66">
        <f t="shared" si="40"/>
        <v>441</v>
      </c>
      <c r="B507" s="6">
        <v>4270</v>
      </c>
      <c r="C507" s="6" t="s">
        <v>204</v>
      </c>
      <c r="D507" s="49">
        <f>SUM(D509:D510)</f>
        <v>0</v>
      </c>
      <c r="E507" s="49">
        <f>SUM(E509:E510)</f>
        <v>88000</v>
      </c>
      <c r="F507" s="49">
        <f>SUM(F509:F510)</f>
        <v>0</v>
      </c>
      <c r="G507" s="49">
        <f>SUM(G509:G510)</f>
        <v>87438</v>
      </c>
      <c r="H507" s="145">
        <f>G507/E507</f>
        <v>0.9936136363636363</v>
      </c>
      <c r="I507" s="120">
        <f>G507/G$857</f>
        <v>0.006342957114492052</v>
      </c>
    </row>
    <row r="508" spans="1:9" ht="12.75">
      <c r="A508" s="66">
        <f t="shared" si="40"/>
        <v>442</v>
      </c>
      <c r="B508" s="6"/>
      <c r="C508" s="6" t="s">
        <v>17</v>
      </c>
      <c r="D508" s="49"/>
      <c r="E508" s="49"/>
      <c r="F508" s="49"/>
      <c r="G508" s="49"/>
      <c r="H508" s="145"/>
      <c r="I508" s="120"/>
    </row>
    <row r="509" spans="1:9" ht="12.75">
      <c r="A509" s="66">
        <f t="shared" si="40"/>
        <v>443</v>
      </c>
      <c r="B509" s="6"/>
      <c r="C509" s="6" t="s">
        <v>395</v>
      </c>
      <c r="D509" s="49">
        <v>0</v>
      </c>
      <c r="E509" s="49">
        <v>48000</v>
      </c>
      <c r="F509" s="49"/>
      <c r="G509" s="49">
        <v>47628</v>
      </c>
      <c r="H509" s="145">
        <f>G509/E509</f>
        <v>0.99225</v>
      </c>
      <c r="I509" s="120">
        <f>G509/G$857</f>
        <v>0.0034550465638398344</v>
      </c>
    </row>
    <row r="510" spans="1:9" ht="12.75">
      <c r="A510" s="66">
        <f t="shared" si="40"/>
        <v>444</v>
      </c>
      <c r="B510" s="6"/>
      <c r="C510" s="6" t="s">
        <v>396</v>
      </c>
      <c r="D510" s="49">
        <v>0</v>
      </c>
      <c r="E510" s="49">
        <v>40000</v>
      </c>
      <c r="F510" s="49"/>
      <c r="G510" s="49">
        <v>39810</v>
      </c>
      <c r="H510" s="145">
        <f>G510/E510</f>
        <v>0.99525</v>
      </c>
      <c r="I510" s="120">
        <f>G510/G$857</f>
        <v>0.0028879105506522174</v>
      </c>
    </row>
    <row r="511" spans="1:9" ht="12.75">
      <c r="A511" s="66"/>
      <c r="B511" s="6"/>
      <c r="C511" s="6"/>
      <c r="D511" s="49"/>
      <c r="E511" s="49"/>
      <c r="F511" s="49"/>
      <c r="G511" s="49"/>
      <c r="H511" s="145"/>
      <c r="I511" s="120"/>
    </row>
    <row r="512" spans="1:9" ht="12.75">
      <c r="A512" s="66">
        <f>A510+1</f>
        <v>445</v>
      </c>
      <c r="B512" s="6">
        <v>4300</v>
      </c>
      <c r="C512" s="6" t="s">
        <v>296</v>
      </c>
      <c r="D512" s="49"/>
      <c r="E512" s="49"/>
      <c r="F512" s="49"/>
      <c r="G512" s="49"/>
      <c r="H512" s="145"/>
      <c r="I512" s="120"/>
    </row>
    <row r="513" spans="1:9" ht="12.75">
      <c r="A513" s="66">
        <f t="shared" si="40"/>
        <v>446</v>
      </c>
      <c r="B513" s="6"/>
      <c r="C513" s="6" t="s">
        <v>295</v>
      </c>
      <c r="D513" s="49">
        <v>2250</v>
      </c>
      <c r="E513" s="49">
        <v>2406</v>
      </c>
      <c r="F513" s="49">
        <f>G513-E513</f>
        <v>-2406</v>
      </c>
      <c r="G513" s="49">
        <v>0</v>
      </c>
      <c r="H513" s="145"/>
      <c r="I513" s="120"/>
    </row>
    <row r="514" spans="1:9" ht="12.75">
      <c r="A514" s="66">
        <f t="shared" si="40"/>
        <v>447</v>
      </c>
      <c r="B514" s="6">
        <v>4440</v>
      </c>
      <c r="C514" s="6" t="s">
        <v>63</v>
      </c>
      <c r="D514" s="49">
        <v>15000</v>
      </c>
      <c r="E514" s="49">
        <v>21524</v>
      </c>
      <c r="F514" s="49">
        <f>G514-E514</f>
        <v>0</v>
      </c>
      <c r="G514" s="49">
        <v>21524</v>
      </c>
      <c r="H514" s="145">
        <f t="shared" si="42"/>
        <v>1</v>
      </c>
      <c r="I514" s="120">
        <f>G514/G$857</f>
        <v>0.001561401323593025</v>
      </c>
    </row>
    <row r="515" spans="1:9" ht="12.75">
      <c r="A515" s="66">
        <f t="shared" si="40"/>
        <v>448</v>
      </c>
      <c r="B515" s="6">
        <v>6050</v>
      </c>
      <c r="C515" s="6" t="s">
        <v>202</v>
      </c>
      <c r="D515" s="48">
        <f>SUM(D516:D517)</f>
        <v>185515</v>
      </c>
      <c r="E515" s="48">
        <f>SUM(E516:E517)</f>
        <v>75315</v>
      </c>
      <c r="F515" s="48">
        <f>SUM(F517:F517)</f>
        <v>-3865</v>
      </c>
      <c r="G515" s="48">
        <f>SUM(G516:G517)</f>
        <v>71450</v>
      </c>
      <c r="H515" s="145">
        <f t="shared" si="42"/>
        <v>0.9486822014206997</v>
      </c>
      <c r="I515" s="120">
        <f>G515/G$857</f>
        <v>0.005183150184478798</v>
      </c>
    </row>
    <row r="516" spans="1:9" ht="12.75">
      <c r="A516" s="66">
        <f t="shared" si="40"/>
        <v>449</v>
      </c>
      <c r="B516" s="6"/>
      <c r="C516" s="6" t="s">
        <v>17</v>
      </c>
      <c r="D516" s="49"/>
      <c r="E516" s="49"/>
      <c r="F516" s="49"/>
      <c r="G516" s="49"/>
      <c r="H516" s="145"/>
      <c r="I516" s="120"/>
    </row>
    <row r="517" spans="1:9" ht="12.75">
      <c r="A517" s="66">
        <f t="shared" si="40"/>
        <v>450</v>
      </c>
      <c r="B517" s="6"/>
      <c r="C517" s="6" t="s">
        <v>330</v>
      </c>
      <c r="D517" s="49">
        <v>185515</v>
      </c>
      <c r="E517" s="49">
        <v>75315</v>
      </c>
      <c r="F517" s="49">
        <f>G517-E517</f>
        <v>-3865</v>
      </c>
      <c r="G517" s="49">
        <v>71450</v>
      </c>
      <c r="H517" s="145">
        <f t="shared" si="42"/>
        <v>0.9486822014206997</v>
      </c>
      <c r="I517" s="120">
        <f>G517/G$857</f>
        <v>0.005183150184478798</v>
      </c>
    </row>
    <row r="518" spans="1:9" s="79" customFormat="1" ht="12.75">
      <c r="A518" s="66">
        <f t="shared" si="40"/>
        <v>451</v>
      </c>
      <c r="B518" s="67">
        <v>851</v>
      </c>
      <c r="C518" s="68" t="s">
        <v>10</v>
      </c>
      <c r="D518" s="69">
        <f>D519</f>
        <v>230000</v>
      </c>
      <c r="E518" s="69">
        <f>E519</f>
        <v>369156</v>
      </c>
      <c r="F518" s="69">
        <f>F519</f>
        <v>-26000</v>
      </c>
      <c r="G518" s="69">
        <f>G519</f>
        <v>324729</v>
      </c>
      <c r="H518" s="152">
        <f t="shared" si="42"/>
        <v>0.879652504632188</v>
      </c>
      <c r="I518" s="153">
        <f>G518/G$857</f>
        <v>0.023556601487132477</v>
      </c>
    </row>
    <row r="519" spans="1:9" s="82" customFormat="1" ht="15" customHeight="1">
      <c r="A519" s="66">
        <f t="shared" si="40"/>
        <v>452</v>
      </c>
      <c r="B519" s="72">
        <v>85154</v>
      </c>
      <c r="C519" s="73" t="s">
        <v>70</v>
      </c>
      <c r="D519" s="74">
        <f>D520+D525+D526+D527+D528+D529+D531+D539+D540+D543+D544+D530+D541</f>
        <v>230000</v>
      </c>
      <c r="E519" s="74">
        <f>E520+E525+E526+E527+E528+E529+E531+E539+E540+E543+E544+E530+E541</f>
        <v>369156</v>
      </c>
      <c r="F519" s="74">
        <f>F520+F525+F526+F527+F528+F529+F531+F539+F540+F543+F544+F530</f>
        <v>-26000</v>
      </c>
      <c r="G519" s="74">
        <f>G520+G525+G526+G527+G528+G529+G531+G539+G540+G543+G544+G530+G541</f>
        <v>324729</v>
      </c>
      <c r="H519" s="149">
        <f t="shared" si="42"/>
        <v>0.879652504632188</v>
      </c>
      <c r="I519" s="150">
        <f>G519/G$857</f>
        <v>0.023556601487132477</v>
      </c>
    </row>
    <row r="520" spans="1:9" s="70" customFormat="1" ht="15" customHeight="1">
      <c r="A520" s="66">
        <f t="shared" si="40"/>
        <v>453</v>
      </c>
      <c r="B520" s="97">
        <v>2630</v>
      </c>
      <c r="C520" s="66" t="s">
        <v>234</v>
      </c>
      <c r="D520" s="95">
        <f>SUM(D523:D524)</f>
        <v>100000</v>
      </c>
      <c r="E520" s="95">
        <f>SUM(E523:E524)</f>
        <v>108256</v>
      </c>
      <c r="F520" s="95">
        <f>SUM(F523:F524)</f>
        <v>0</v>
      </c>
      <c r="G520" s="95">
        <f>SUM(G523:G524)</f>
        <v>108256</v>
      </c>
      <c r="H520" s="145">
        <f t="shared" si="42"/>
        <v>1</v>
      </c>
      <c r="I520" s="120">
        <f>G520/G$857</f>
        <v>0.007853143546129275</v>
      </c>
    </row>
    <row r="521" spans="1:9" s="70" customFormat="1" ht="15" customHeight="1">
      <c r="A521" s="66">
        <f t="shared" si="40"/>
        <v>454</v>
      </c>
      <c r="B521" s="97"/>
      <c r="C521" s="66" t="s">
        <v>252</v>
      </c>
      <c r="D521" s="96"/>
      <c r="E521" s="96"/>
      <c r="F521" s="96"/>
      <c r="G521" s="96"/>
      <c r="H521" s="145"/>
      <c r="I521" s="120"/>
    </row>
    <row r="522" spans="1:9" s="70" customFormat="1" ht="15" customHeight="1">
      <c r="A522" s="66">
        <f t="shared" si="40"/>
        <v>455</v>
      </c>
      <c r="B522" s="97"/>
      <c r="C522" s="66" t="s">
        <v>17</v>
      </c>
      <c r="D522" s="96"/>
      <c r="E522" s="96"/>
      <c r="F522" s="96"/>
      <c r="G522" s="96"/>
      <c r="H522" s="145"/>
      <c r="I522" s="120"/>
    </row>
    <row r="523" spans="1:9" s="70" customFormat="1" ht="15" customHeight="1">
      <c r="A523" s="66">
        <f t="shared" si="40"/>
        <v>456</v>
      </c>
      <c r="B523" s="97"/>
      <c r="C523" s="66" t="s">
        <v>235</v>
      </c>
      <c r="D523" s="96">
        <v>80000</v>
      </c>
      <c r="E523" s="96">
        <v>88256</v>
      </c>
      <c r="F523" s="96">
        <v>0</v>
      </c>
      <c r="G523" s="96">
        <v>88256</v>
      </c>
      <c r="H523" s="145">
        <f t="shared" si="42"/>
        <v>1</v>
      </c>
      <c r="I523" s="120">
        <f aca="true" t="shared" si="43" ref="I523:I531">G523/G$857</f>
        <v>0.006402296748514496</v>
      </c>
    </row>
    <row r="524" spans="1:9" s="70" customFormat="1" ht="15" customHeight="1">
      <c r="A524" s="66">
        <f aca="true" t="shared" si="44" ref="A524:A586">A523+1</f>
        <v>457</v>
      </c>
      <c r="B524" s="97"/>
      <c r="C524" s="66" t="s">
        <v>351</v>
      </c>
      <c r="D524" s="96">
        <v>20000</v>
      </c>
      <c r="E524" s="96">
        <v>20000</v>
      </c>
      <c r="F524" s="96"/>
      <c r="G524" s="96">
        <v>20000</v>
      </c>
      <c r="H524" s="145">
        <f t="shared" si="42"/>
        <v>1</v>
      </c>
      <c r="I524" s="120">
        <f t="shared" si="43"/>
        <v>0.001450846797614779</v>
      </c>
    </row>
    <row r="525" spans="1:9" s="36" customFormat="1" ht="12.75">
      <c r="A525" s="66">
        <f t="shared" si="44"/>
        <v>458</v>
      </c>
      <c r="B525" s="19">
        <v>3030</v>
      </c>
      <c r="C525" s="58" t="s">
        <v>54</v>
      </c>
      <c r="D525" s="96">
        <v>27400</v>
      </c>
      <c r="E525" s="49">
        <v>27400</v>
      </c>
      <c r="F525" s="49">
        <v>-3000</v>
      </c>
      <c r="G525" s="96">
        <v>26413</v>
      </c>
      <c r="H525" s="145">
        <f t="shared" si="42"/>
        <v>0.963978102189781</v>
      </c>
      <c r="I525" s="120">
        <f t="shared" si="43"/>
        <v>0.0019160608232699577</v>
      </c>
    </row>
    <row r="526" spans="1:9" ht="12.75">
      <c r="A526" s="66">
        <f t="shared" si="44"/>
        <v>459</v>
      </c>
      <c r="B526" s="10">
        <v>4110</v>
      </c>
      <c r="C526" s="10" t="s">
        <v>44</v>
      </c>
      <c r="D526" s="96">
        <v>1000</v>
      </c>
      <c r="E526" s="49">
        <v>140</v>
      </c>
      <c r="F526" s="49">
        <v>-2800</v>
      </c>
      <c r="G526" s="96">
        <v>136</v>
      </c>
      <c r="H526" s="145">
        <f t="shared" si="42"/>
        <v>0.9714285714285714</v>
      </c>
      <c r="I526" s="120">
        <f t="shared" si="43"/>
        <v>9.865758223780495E-06</v>
      </c>
    </row>
    <row r="527" spans="1:9" ht="12.75">
      <c r="A527" s="66">
        <f t="shared" si="44"/>
        <v>460</v>
      </c>
      <c r="B527" s="10">
        <v>4120</v>
      </c>
      <c r="C527" s="10" t="s">
        <v>45</v>
      </c>
      <c r="D527" s="96">
        <v>500</v>
      </c>
      <c r="E527" s="49">
        <v>100</v>
      </c>
      <c r="F527" s="49">
        <v>-838</v>
      </c>
      <c r="G527" s="96">
        <v>19</v>
      </c>
      <c r="H527" s="145">
        <f t="shared" si="42"/>
        <v>0.19</v>
      </c>
      <c r="I527" s="120">
        <f t="shared" si="43"/>
        <v>1.37830445773404E-06</v>
      </c>
    </row>
    <row r="528" spans="1:9" s="36" customFormat="1" ht="12.75">
      <c r="A528" s="66">
        <f t="shared" si="44"/>
        <v>461</v>
      </c>
      <c r="B528" s="19">
        <v>4210</v>
      </c>
      <c r="C528" s="19" t="s">
        <v>205</v>
      </c>
      <c r="D528" s="96">
        <v>7000</v>
      </c>
      <c r="E528" s="49">
        <v>16700</v>
      </c>
      <c r="F528" s="49">
        <v>0</v>
      </c>
      <c r="G528" s="96">
        <v>16694</v>
      </c>
      <c r="H528" s="145">
        <f t="shared" si="42"/>
        <v>0.9996407185628743</v>
      </c>
      <c r="I528" s="120">
        <f t="shared" si="43"/>
        <v>0.0012110218219690558</v>
      </c>
    </row>
    <row r="529" spans="1:9" s="36" customFormat="1" ht="12.75">
      <c r="A529" s="66">
        <f t="shared" si="44"/>
        <v>462</v>
      </c>
      <c r="B529" s="19">
        <v>4260</v>
      </c>
      <c r="C529" s="19" t="s">
        <v>209</v>
      </c>
      <c r="D529" s="96">
        <v>8000</v>
      </c>
      <c r="E529" s="49">
        <v>8962</v>
      </c>
      <c r="F529" s="49">
        <v>0</v>
      </c>
      <c r="G529" s="96">
        <v>8118</v>
      </c>
      <c r="H529" s="145">
        <f t="shared" si="42"/>
        <v>0.9058245927248382</v>
      </c>
      <c r="I529" s="120">
        <f t="shared" si="43"/>
        <v>0.0005888987151518387</v>
      </c>
    </row>
    <row r="530" spans="1:9" s="36" customFormat="1" ht="12.75">
      <c r="A530" s="66">
        <f t="shared" si="44"/>
        <v>463</v>
      </c>
      <c r="B530" s="19">
        <v>4270</v>
      </c>
      <c r="C530" s="19" t="s">
        <v>204</v>
      </c>
      <c r="D530" s="96">
        <v>0</v>
      </c>
      <c r="E530" s="49">
        <v>56000</v>
      </c>
      <c r="F530" s="49"/>
      <c r="G530" s="96">
        <v>56000</v>
      </c>
      <c r="H530" s="145">
        <f>G530/E530</f>
        <v>1</v>
      </c>
      <c r="I530" s="120">
        <f t="shared" si="43"/>
        <v>0.004062371033321381</v>
      </c>
    </row>
    <row r="531" spans="1:9" s="36" customFormat="1" ht="12.75">
      <c r="A531" s="66">
        <f t="shared" si="44"/>
        <v>464</v>
      </c>
      <c r="B531" s="19">
        <v>4300</v>
      </c>
      <c r="C531" s="19" t="s">
        <v>203</v>
      </c>
      <c r="D531" s="48">
        <f>SUM(D533:D538)</f>
        <v>70900</v>
      </c>
      <c r="E531" s="48">
        <f>SUM(E533:E538)</f>
        <v>61998</v>
      </c>
      <c r="F531" s="48">
        <f>SUM(F533:F538)</f>
        <v>-14600</v>
      </c>
      <c r="G531" s="48">
        <f>SUM(G533:G538)</f>
        <v>60249</v>
      </c>
      <c r="H531" s="145">
        <f t="shared" si="42"/>
        <v>0.9717894125616955</v>
      </c>
      <c r="I531" s="120">
        <f t="shared" si="43"/>
        <v>0.0043706034354746405</v>
      </c>
    </row>
    <row r="532" spans="1:9" ht="12.75">
      <c r="A532" s="66">
        <f t="shared" si="44"/>
        <v>465</v>
      </c>
      <c r="B532" s="10"/>
      <c r="C532" s="10" t="s">
        <v>17</v>
      </c>
      <c r="D532" s="49"/>
      <c r="E532" s="49"/>
      <c r="F532" s="49"/>
      <c r="G532" s="49"/>
      <c r="H532" s="145"/>
      <c r="I532" s="120"/>
    </row>
    <row r="533" spans="1:9" ht="12.75">
      <c r="A533" s="66">
        <f t="shared" si="44"/>
        <v>466</v>
      </c>
      <c r="B533" s="10"/>
      <c r="C533" s="10" t="s">
        <v>71</v>
      </c>
      <c r="D533" s="96">
        <v>3000</v>
      </c>
      <c r="E533" s="49">
        <v>3875</v>
      </c>
      <c r="F533" s="49">
        <v>-1940</v>
      </c>
      <c r="G533" s="96">
        <v>3072</v>
      </c>
      <c r="H533" s="145">
        <f t="shared" si="42"/>
        <v>0.7927741935483871</v>
      </c>
      <c r="I533" s="120">
        <f aca="true" t="shared" si="45" ref="I533:I538">G533/G$857</f>
        <v>0.00022285006811363002</v>
      </c>
    </row>
    <row r="534" spans="1:9" ht="12.75">
      <c r="A534" s="66">
        <f t="shared" si="44"/>
        <v>467</v>
      </c>
      <c r="B534" s="10"/>
      <c r="C534" s="10" t="s">
        <v>72</v>
      </c>
      <c r="D534" s="96">
        <v>12000</v>
      </c>
      <c r="E534" s="49">
        <v>17038</v>
      </c>
      <c r="F534" s="49">
        <v>-840</v>
      </c>
      <c r="G534" s="96">
        <v>17037</v>
      </c>
      <c r="H534" s="145">
        <f t="shared" si="42"/>
        <v>0.9999413076652189</v>
      </c>
      <c r="I534" s="120">
        <f t="shared" si="45"/>
        <v>0.0012359038445481493</v>
      </c>
    </row>
    <row r="535" spans="1:9" ht="12.75">
      <c r="A535" s="66">
        <f t="shared" si="44"/>
        <v>468</v>
      </c>
      <c r="B535" s="10"/>
      <c r="C535" s="10" t="s">
        <v>73</v>
      </c>
      <c r="D535" s="96">
        <v>20000</v>
      </c>
      <c r="E535" s="49">
        <v>8035</v>
      </c>
      <c r="F535" s="49">
        <v>-3000</v>
      </c>
      <c r="G535" s="96">
        <v>8035</v>
      </c>
      <c r="H535" s="145">
        <f t="shared" si="42"/>
        <v>1</v>
      </c>
      <c r="I535" s="120">
        <f t="shared" si="45"/>
        <v>0.0005828777009417374</v>
      </c>
    </row>
    <row r="536" spans="1:9" ht="12.75">
      <c r="A536" s="66">
        <f t="shared" si="44"/>
        <v>469</v>
      </c>
      <c r="B536" s="10"/>
      <c r="C536" s="10" t="s">
        <v>21</v>
      </c>
      <c r="D536" s="96">
        <v>20900</v>
      </c>
      <c r="E536" s="49">
        <v>27847</v>
      </c>
      <c r="F536" s="49">
        <v>0</v>
      </c>
      <c r="G536" s="96">
        <v>27066</v>
      </c>
      <c r="H536" s="145">
        <f t="shared" si="42"/>
        <v>0.9719538909038675</v>
      </c>
      <c r="I536" s="120">
        <f t="shared" si="45"/>
        <v>0.0019634309712120803</v>
      </c>
    </row>
    <row r="537" spans="1:9" ht="12.75">
      <c r="A537" s="66">
        <f t="shared" si="44"/>
        <v>470</v>
      </c>
      <c r="B537" s="10"/>
      <c r="C537" s="10" t="s">
        <v>271</v>
      </c>
      <c r="D537" s="96">
        <v>15000</v>
      </c>
      <c r="E537" s="49">
        <v>5050</v>
      </c>
      <c r="F537" s="49">
        <v>-8820</v>
      </c>
      <c r="G537" s="96">
        <v>4886</v>
      </c>
      <c r="H537" s="145">
        <f t="shared" si="42"/>
        <v>0.9675247524752475</v>
      </c>
      <c r="I537" s="120">
        <f t="shared" si="45"/>
        <v>0.0003544418726572905</v>
      </c>
    </row>
    <row r="538" spans="1:9" ht="12.75">
      <c r="A538" s="66">
        <f t="shared" si="44"/>
        <v>471</v>
      </c>
      <c r="B538" s="10"/>
      <c r="C538" s="10" t="s">
        <v>283</v>
      </c>
      <c r="D538" s="96">
        <v>0</v>
      </c>
      <c r="E538" s="49">
        <v>153</v>
      </c>
      <c r="F538" s="49">
        <v>0</v>
      </c>
      <c r="G538" s="96">
        <v>153</v>
      </c>
      <c r="H538" s="145">
        <f t="shared" si="42"/>
        <v>1</v>
      </c>
      <c r="I538" s="120">
        <f t="shared" si="45"/>
        <v>1.1098978001753058E-05</v>
      </c>
    </row>
    <row r="539" spans="1:9" ht="12.75">
      <c r="A539" s="66">
        <f t="shared" si="44"/>
        <v>472</v>
      </c>
      <c r="B539" s="10">
        <v>4410</v>
      </c>
      <c r="C539" s="10" t="s">
        <v>41</v>
      </c>
      <c r="D539" s="96">
        <v>0</v>
      </c>
      <c r="E539" s="49">
        <v>0</v>
      </c>
      <c r="F539" s="49">
        <v>-200</v>
      </c>
      <c r="G539" s="96">
        <v>0</v>
      </c>
      <c r="H539" s="145"/>
      <c r="I539" s="120"/>
    </row>
    <row r="540" spans="1:9" ht="12.75">
      <c r="A540" s="66">
        <f t="shared" si="44"/>
        <v>473</v>
      </c>
      <c r="B540" s="10">
        <v>4430</v>
      </c>
      <c r="C540" s="10" t="s">
        <v>57</v>
      </c>
      <c r="D540" s="96">
        <v>200</v>
      </c>
      <c r="E540" s="49">
        <v>0</v>
      </c>
      <c r="F540" s="49"/>
      <c r="G540" s="96">
        <v>0</v>
      </c>
      <c r="H540" s="145"/>
      <c r="I540" s="120"/>
    </row>
    <row r="541" spans="1:9" ht="12.75">
      <c r="A541" s="66">
        <f t="shared" si="44"/>
        <v>474</v>
      </c>
      <c r="B541" s="10">
        <v>4590</v>
      </c>
      <c r="C541" s="10" t="s">
        <v>397</v>
      </c>
      <c r="D541" s="96">
        <v>0</v>
      </c>
      <c r="E541" s="49">
        <v>40000</v>
      </c>
      <c r="F541" s="49"/>
      <c r="G541" s="96">
        <v>6099</v>
      </c>
      <c r="H541" s="145">
        <f>G541/E541</f>
        <v>0.152475</v>
      </c>
      <c r="I541" s="120">
        <f>G541/G$857</f>
        <v>0.0004424357309326268</v>
      </c>
    </row>
    <row r="542" spans="1:9" ht="12.75">
      <c r="A542" s="66">
        <f t="shared" si="44"/>
        <v>475</v>
      </c>
      <c r="B542" s="10">
        <v>6050</v>
      </c>
      <c r="C542" s="10" t="s">
        <v>202</v>
      </c>
      <c r="D542" s="49"/>
      <c r="E542" s="49"/>
      <c r="F542" s="49"/>
      <c r="G542" s="49"/>
      <c r="H542" s="145"/>
      <c r="I542" s="120"/>
    </row>
    <row r="543" spans="1:9" ht="12.75">
      <c r="A543" s="66">
        <f t="shared" si="44"/>
        <v>476</v>
      </c>
      <c r="B543" s="10"/>
      <c r="C543" s="10" t="s">
        <v>253</v>
      </c>
      <c r="D543" s="96">
        <v>15000</v>
      </c>
      <c r="E543" s="49">
        <v>5000</v>
      </c>
      <c r="F543" s="49">
        <v>-3462</v>
      </c>
      <c r="G543" s="96">
        <v>5000</v>
      </c>
      <c r="H543" s="145">
        <f t="shared" si="42"/>
        <v>1</v>
      </c>
      <c r="I543" s="120">
        <f>G543/G$857</f>
        <v>0.0003627116994036947</v>
      </c>
    </row>
    <row r="544" spans="1:9" ht="12.75">
      <c r="A544" s="66">
        <f t="shared" si="44"/>
        <v>477</v>
      </c>
      <c r="B544" s="10">
        <v>6060</v>
      </c>
      <c r="C544" s="10" t="s">
        <v>284</v>
      </c>
      <c r="D544" s="96">
        <v>0</v>
      </c>
      <c r="E544" s="49">
        <v>44600</v>
      </c>
      <c r="F544" s="49">
        <v>-1100</v>
      </c>
      <c r="G544" s="96">
        <v>37745</v>
      </c>
      <c r="H544" s="145">
        <f t="shared" si="42"/>
        <v>0.8463004484304932</v>
      </c>
      <c r="I544" s="120">
        <f>G544/G$857</f>
        <v>0.0027381106187984914</v>
      </c>
    </row>
    <row r="545" spans="1:9" s="79" customFormat="1" ht="15" customHeight="1">
      <c r="A545" s="66">
        <f t="shared" si="44"/>
        <v>478</v>
      </c>
      <c r="B545" s="67">
        <v>853</v>
      </c>
      <c r="C545" s="68" t="s">
        <v>11</v>
      </c>
      <c r="D545" s="69">
        <f>D548+D551+D558+D582+D587+D607+D615</f>
        <v>1310245</v>
      </c>
      <c r="E545" s="69">
        <f>E548+E551+E558+E582+E587+E607+E615</f>
        <v>1592251</v>
      </c>
      <c r="F545" s="69">
        <f>F551+F558+F582+F587+F607+F615</f>
        <v>0</v>
      </c>
      <c r="G545" s="69">
        <f>G548+G551+G558+G582+G587+G607+G615</f>
        <v>1410737</v>
      </c>
      <c r="H545" s="152">
        <f t="shared" si="42"/>
        <v>0.886001641700963</v>
      </c>
      <c r="I545" s="153">
        <f>G545/G$857</f>
        <v>0.102338162936334</v>
      </c>
    </row>
    <row r="546" spans="1:9" s="79" customFormat="1" ht="12.75" customHeight="1">
      <c r="A546" s="66">
        <f t="shared" si="44"/>
        <v>479</v>
      </c>
      <c r="B546" s="72">
        <v>85313</v>
      </c>
      <c r="C546" s="73" t="s">
        <v>308</v>
      </c>
      <c r="D546" s="69"/>
      <c r="E546" s="69"/>
      <c r="F546" s="69"/>
      <c r="G546" s="69"/>
      <c r="H546" s="145"/>
      <c r="I546" s="120"/>
    </row>
    <row r="547" spans="1:9" s="79" customFormat="1" ht="12.75" customHeight="1">
      <c r="A547" s="66">
        <f t="shared" si="44"/>
        <v>480</v>
      </c>
      <c r="B547" s="78"/>
      <c r="C547" s="73" t="s">
        <v>309</v>
      </c>
      <c r="D547" s="69"/>
      <c r="E547" s="69"/>
      <c r="F547" s="69"/>
      <c r="G547" s="69"/>
      <c r="H547" s="145"/>
      <c r="I547" s="120"/>
    </row>
    <row r="548" spans="1:9" s="82" customFormat="1" ht="12.75" customHeight="1">
      <c r="A548" s="66">
        <f t="shared" si="44"/>
        <v>481</v>
      </c>
      <c r="B548" s="78"/>
      <c r="C548" s="73" t="s">
        <v>310</v>
      </c>
      <c r="D548" s="74">
        <f>D549</f>
        <v>9000</v>
      </c>
      <c r="E548" s="74">
        <f>E549</f>
        <v>15000</v>
      </c>
      <c r="F548" s="74"/>
      <c r="G548" s="74">
        <f>G549</f>
        <v>12940</v>
      </c>
      <c r="H548" s="149">
        <f t="shared" si="42"/>
        <v>0.8626666666666667</v>
      </c>
      <c r="I548" s="150">
        <f>G548/G$857</f>
        <v>0.0009386978780567619</v>
      </c>
    </row>
    <row r="549" spans="1:9" s="79" customFormat="1" ht="12.75" customHeight="1">
      <c r="A549" s="66">
        <f t="shared" si="44"/>
        <v>482</v>
      </c>
      <c r="B549" s="6">
        <v>4130</v>
      </c>
      <c r="C549" s="6" t="s">
        <v>236</v>
      </c>
      <c r="D549" s="95">
        <v>9000</v>
      </c>
      <c r="E549" s="95">
        <v>15000</v>
      </c>
      <c r="F549" s="95"/>
      <c r="G549" s="95">
        <v>12940</v>
      </c>
      <c r="H549" s="145">
        <f t="shared" si="42"/>
        <v>0.8626666666666667</v>
      </c>
      <c r="I549" s="120">
        <f>G549/G$857</f>
        <v>0.0009386978780567619</v>
      </c>
    </row>
    <row r="550" spans="1:9" ht="12.75">
      <c r="A550" s="66">
        <f t="shared" si="44"/>
        <v>483</v>
      </c>
      <c r="B550" s="15">
        <v>85314</v>
      </c>
      <c r="C550" s="9" t="s">
        <v>178</v>
      </c>
      <c r="D550" s="47"/>
      <c r="E550" s="47"/>
      <c r="F550" s="47"/>
      <c r="G550" s="47"/>
      <c r="H550" s="145"/>
      <c r="I550" s="120"/>
    </row>
    <row r="551" spans="1:9" ht="12.75">
      <c r="A551" s="66">
        <f t="shared" si="44"/>
        <v>484</v>
      </c>
      <c r="B551" s="15"/>
      <c r="C551" s="77" t="s">
        <v>311</v>
      </c>
      <c r="D551" s="47">
        <f>D552+D557</f>
        <v>439000</v>
      </c>
      <c r="E551" s="47">
        <f>E552+E557</f>
        <v>502255</v>
      </c>
      <c r="F551" s="47">
        <f>F552+F557</f>
        <v>0</v>
      </c>
      <c r="G551" s="47">
        <f>G552+G557</f>
        <v>502255</v>
      </c>
      <c r="H551" s="149">
        <f t="shared" si="42"/>
        <v>1</v>
      </c>
      <c r="I551" s="150">
        <f>G551/G$857</f>
        <v>0.03643475291680054</v>
      </c>
    </row>
    <row r="552" spans="1:9" ht="12.75">
      <c r="A552" s="66">
        <f t="shared" si="44"/>
        <v>485</v>
      </c>
      <c r="B552" s="6">
        <v>3110</v>
      </c>
      <c r="C552" s="6" t="s">
        <v>76</v>
      </c>
      <c r="D552" s="50">
        <f>SUM(D554:D555)</f>
        <v>429000</v>
      </c>
      <c r="E552" s="50">
        <f>SUM(E554:E555)</f>
        <v>496274</v>
      </c>
      <c r="F552" s="50">
        <f>SUM(F554:F555)</f>
        <v>0</v>
      </c>
      <c r="G552" s="50">
        <f>SUM(G554:G555)</f>
        <v>496274</v>
      </c>
      <c r="H552" s="145">
        <f t="shared" si="42"/>
        <v>1</v>
      </c>
      <c r="I552" s="120">
        <f>G552/G$857</f>
        <v>0.03600087718197384</v>
      </c>
    </row>
    <row r="553" spans="1:9" ht="12.75">
      <c r="A553" s="66">
        <f t="shared" si="44"/>
        <v>486</v>
      </c>
      <c r="B553" s="6"/>
      <c r="C553" s="6" t="s">
        <v>17</v>
      </c>
      <c r="D553" s="49"/>
      <c r="E553" s="49"/>
      <c r="F553" s="49"/>
      <c r="G553" s="49"/>
      <c r="H553" s="145"/>
      <c r="I553" s="120"/>
    </row>
    <row r="554" spans="1:9" ht="12.75">
      <c r="A554" s="66">
        <f t="shared" si="44"/>
        <v>487</v>
      </c>
      <c r="B554" s="6"/>
      <c r="C554" s="6" t="s">
        <v>77</v>
      </c>
      <c r="D554" s="49">
        <v>249000</v>
      </c>
      <c r="E554" s="49">
        <v>293019</v>
      </c>
      <c r="F554" s="49">
        <v>0</v>
      </c>
      <c r="G554" s="49">
        <v>293019</v>
      </c>
      <c r="H554" s="145">
        <f t="shared" si="42"/>
        <v>1</v>
      </c>
      <c r="I554" s="120">
        <f>G554/G$857</f>
        <v>0.021256283889514244</v>
      </c>
    </row>
    <row r="555" spans="1:9" ht="12.75">
      <c r="A555" s="66">
        <f t="shared" si="44"/>
        <v>488</v>
      </c>
      <c r="B555" s="6"/>
      <c r="C555" s="6" t="s">
        <v>78</v>
      </c>
      <c r="D555" s="49">
        <v>180000</v>
      </c>
      <c r="E555" s="49">
        <v>203255</v>
      </c>
      <c r="F555" s="49">
        <v>0</v>
      </c>
      <c r="G555" s="49">
        <v>203255</v>
      </c>
      <c r="H555" s="145">
        <f>G555/E555</f>
        <v>1</v>
      </c>
      <c r="I555" s="120">
        <f>G555/G$857</f>
        <v>0.014744593292459593</v>
      </c>
    </row>
    <row r="556" spans="1:9" ht="12.75">
      <c r="A556" s="66">
        <f t="shared" si="44"/>
        <v>489</v>
      </c>
      <c r="B556" s="6">
        <v>4110</v>
      </c>
      <c r="C556" s="6" t="s">
        <v>44</v>
      </c>
      <c r="D556" s="49"/>
      <c r="E556" s="49"/>
      <c r="F556" s="49"/>
      <c r="G556" s="49"/>
      <c r="H556" s="145"/>
      <c r="I556" s="120"/>
    </row>
    <row r="557" spans="1:9" ht="12.75">
      <c r="A557" s="66">
        <f t="shared" si="44"/>
        <v>490</v>
      </c>
      <c r="B557" s="6"/>
      <c r="C557" s="6" t="s">
        <v>79</v>
      </c>
      <c r="D557" s="49">
        <v>10000</v>
      </c>
      <c r="E557" s="49">
        <v>5981</v>
      </c>
      <c r="F557" s="49">
        <v>0</v>
      </c>
      <c r="G557" s="49">
        <v>5981</v>
      </c>
      <c r="H557" s="145">
        <f>G557/E557</f>
        <v>1</v>
      </c>
      <c r="I557" s="120">
        <f>G557/G$857</f>
        <v>0.0004338757348266996</v>
      </c>
    </row>
    <row r="558" spans="1:9" ht="12.75">
      <c r="A558" s="66">
        <f t="shared" si="44"/>
        <v>491</v>
      </c>
      <c r="B558" s="15">
        <v>85315</v>
      </c>
      <c r="C558" s="9" t="s">
        <v>89</v>
      </c>
      <c r="D558" s="53">
        <f>D559</f>
        <v>300000</v>
      </c>
      <c r="E558" s="53">
        <f>E559</f>
        <v>415890</v>
      </c>
      <c r="F558" s="53">
        <f>F559</f>
        <v>0</v>
      </c>
      <c r="G558" s="53">
        <f>G559</f>
        <v>290679</v>
      </c>
      <c r="H558" s="156">
        <f>G558/E558</f>
        <v>0.6989324100122628</v>
      </c>
      <c r="I558" s="150">
        <f>G558/G$857</f>
        <v>0.021086534814193314</v>
      </c>
    </row>
    <row r="559" spans="1:9" ht="12.75">
      <c r="A559" s="66">
        <f t="shared" si="44"/>
        <v>492</v>
      </c>
      <c r="B559" s="6">
        <v>3110</v>
      </c>
      <c r="C559" s="6" t="s">
        <v>76</v>
      </c>
      <c r="D559" s="50">
        <v>300000</v>
      </c>
      <c r="E559" s="50">
        <v>415890</v>
      </c>
      <c r="F559" s="50"/>
      <c r="G559" s="50">
        <f>SUM(G561:G580)</f>
        <v>290679</v>
      </c>
      <c r="H559" s="145">
        <f>G559/E559</f>
        <v>0.6989324100122628</v>
      </c>
      <c r="I559" s="120">
        <f>G559/G$857</f>
        <v>0.021086534814193314</v>
      </c>
    </row>
    <row r="560" spans="1:9" ht="12.75">
      <c r="A560" s="66">
        <f t="shared" si="44"/>
        <v>493</v>
      </c>
      <c r="B560" s="6"/>
      <c r="C560" s="6" t="s">
        <v>17</v>
      </c>
      <c r="D560" s="49"/>
      <c r="E560" s="49"/>
      <c r="F560" s="49"/>
      <c r="G560" s="49"/>
      <c r="H560" s="145"/>
      <c r="I560" s="120"/>
    </row>
    <row r="561" spans="1:9" ht="12.75">
      <c r="A561" s="66">
        <f t="shared" si="44"/>
        <v>494</v>
      </c>
      <c r="B561" s="6"/>
      <c r="C561" s="6" t="s">
        <v>335</v>
      </c>
      <c r="D561" s="49">
        <v>0</v>
      </c>
      <c r="E561" s="49">
        <v>0</v>
      </c>
      <c r="F561" s="49">
        <v>0</v>
      </c>
      <c r="G561" s="49">
        <v>62045</v>
      </c>
      <c r="H561" s="145"/>
      <c r="I561" s="120"/>
    </row>
    <row r="562" spans="1:9" ht="12.75">
      <c r="A562" s="66">
        <f t="shared" si="44"/>
        <v>495</v>
      </c>
      <c r="B562" s="6"/>
      <c r="C562" s="6" t="s">
        <v>240</v>
      </c>
      <c r="D562" s="49">
        <v>0</v>
      </c>
      <c r="E562" s="49">
        <v>0</v>
      </c>
      <c r="F562" s="49">
        <v>0</v>
      </c>
      <c r="G562" s="49">
        <v>18193</v>
      </c>
      <c r="H562" s="145"/>
      <c r="I562" s="120"/>
    </row>
    <row r="563" spans="1:9" ht="12.75">
      <c r="A563" s="66">
        <f t="shared" si="44"/>
        <v>496</v>
      </c>
      <c r="B563" s="6"/>
      <c r="C563" s="6" t="s">
        <v>90</v>
      </c>
      <c r="D563" s="49">
        <v>0</v>
      </c>
      <c r="E563" s="49">
        <v>0</v>
      </c>
      <c r="F563" s="49">
        <v>0</v>
      </c>
      <c r="G563" s="49">
        <v>43871</v>
      </c>
      <c r="H563" s="145"/>
      <c r="I563" s="120"/>
    </row>
    <row r="564" spans="1:9" ht="12.75">
      <c r="A564" s="66">
        <f t="shared" si="44"/>
        <v>497</v>
      </c>
      <c r="B564" s="6"/>
      <c r="C564" s="6" t="s">
        <v>91</v>
      </c>
      <c r="D564" s="49">
        <v>0</v>
      </c>
      <c r="E564" s="49">
        <v>0</v>
      </c>
      <c r="F564" s="49">
        <v>0</v>
      </c>
      <c r="G564" s="49">
        <v>5382</v>
      </c>
      <c r="H564" s="145"/>
      <c r="I564" s="120"/>
    </row>
    <row r="565" spans="1:9" ht="12.75">
      <c r="A565" s="66">
        <f t="shared" si="44"/>
        <v>498</v>
      </c>
      <c r="B565" s="6"/>
      <c r="C565" s="6" t="s">
        <v>92</v>
      </c>
      <c r="D565" s="49">
        <v>0</v>
      </c>
      <c r="E565" s="49">
        <v>0</v>
      </c>
      <c r="F565" s="49">
        <v>0</v>
      </c>
      <c r="G565" s="49">
        <v>6328</v>
      </c>
      <c r="H565" s="145"/>
      <c r="I565" s="120"/>
    </row>
    <row r="566" spans="1:9" ht="12.75">
      <c r="A566" s="66">
        <f t="shared" si="44"/>
        <v>499</v>
      </c>
      <c r="B566" s="6"/>
      <c r="C566" s="6" t="s">
        <v>331</v>
      </c>
      <c r="D566" s="49">
        <v>0</v>
      </c>
      <c r="E566" s="49">
        <v>0</v>
      </c>
      <c r="F566" s="49">
        <v>0</v>
      </c>
      <c r="G566" s="49">
        <v>4409</v>
      </c>
      <c r="H566" s="145"/>
      <c r="I566" s="120"/>
    </row>
    <row r="567" spans="1:9" ht="12.75">
      <c r="A567" s="66">
        <f t="shared" si="44"/>
        <v>500</v>
      </c>
      <c r="B567" s="6"/>
      <c r="C567" s="6" t="s">
        <v>93</v>
      </c>
      <c r="D567" s="49">
        <v>0</v>
      </c>
      <c r="E567" s="49">
        <v>0</v>
      </c>
      <c r="F567" s="49">
        <v>0</v>
      </c>
      <c r="G567" s="49">
        <v>1397</v>
      </c>
      <c r="H567" s="145"/>
      <c r="I567" s="120"/>
    </row>
    <row r="568" spans="1:9" ht="12.75">
      <c r="A568" s="66">
        <f t="shared" si="44"/>
        <v>501</v>
      </c>
      <c r="B568" s="6"/>
      <c r="C568" s="6" t="s">
        <v>94</v>
      </c>
      <c r="D568" s="49">
        <v>0</v>
      </c>
      <c r="E568" s="49">
        <v>0</v>
      </c>
      <c r="F568" s="49">
        <v>0</v>
      </c>
      <c r="G568" s="49">
        <v>6309</v>
      </c>
      <c r="H568" s="145"/>
      <c r="I568" s="120"/>
    </row>
    <row r="569" spans="1:9" ht="12.75">
      <c r="A569" s="66">
        <f t="shared" si="44"/>
        <v>502</v>
      </c>
      <c r="B569" s="6"/>
      <c r="C569" s="6" t="s">
        <v>285</v>
      </c>
      <c r="D569" s="49">
        <v>0</v>
      </c>
      <c r="E569" s="49">
        <v>0</v>
      </c>
      <c r="F569" s="49">
        <v>0</v>
      </c>
      <c r="G569" s="49">
        <v>28975</v>
      </c>
      <c r="H569" s="145"/>
      <c r="I569" s="120"/>
    </row>
    <row r="570" spans="1:9" ht="12.75">
      <c r="A570" s="66">
        <f t="shared" si="44"/>
        <v>503</v>
      </c>
      <c r="B570" s="6"/>
      <c r="C570" s="6" t="s">
        <v>379</v>
      </c>
      <c r="D570" s="49">
        <v>0</v>
      </c>
      <c r="E570" s="49">
        <v>0</v>
      </c>
      <c r="F570" s="49">
        <v>0</v>
      </c>
      <c r="G570" s="49">
        <v>105714</v>
      </c>
      <c r="H570" s="145"/>
      <c r="I570" s="120"/>
    </row>
    <row r="571" spans="1:9" ht="12.75">
      <c r="A571" s="66">
        <f t="shared" si="44"/>
        <v>504</v>
      </c>
      <c r="B571" s="6"/>
      <c r="C571" s="6" t="s">
        <v>332</v>
      </c>
      <c r="D571" s="49">
        <v>0</v>
      </c>
      <c r="E571" s="49">
        <v>0</v>
      </c>
      <c r="F571" s="49">
        <v>0</v>
      </c>
      <c r="G571" s="49">
        <v>2152</v>
      </c>
      <c r="H571" s="145"/>
      <c r="I571" s="120"/>
    </row>
    <row r="572" spans="1:9" ht="12.75">
      <c r="A572" s="66">
        <f t="shared" si="44"/>
        <v>505</v>
      </c>
      <c r="B572" s="6"/>
      <c r="C572" s="6" t="s">
        <v>286</v>
      </c>
      <c r="D572" s="49">
        <v>0</v>
      </c>
      <c r="E572" s="49">
        <v>0</v>
      </c>
      <c r="F572" s="49">
        <v>0</v>
      </c>
      <c r="G572" s="49">
        <v>1872</v>
      </c>
      <c r="H572" s="145"/>
      <c r="I572" s="120"/>
    </row>
    <row r="573" spans="1:9" ht="12.75">
      <c r="A573" s="66">
        <f t="shared" si="44"/>
        <v>506</v>
      </c>
      <c r="B573" s="6"/>
      <c r="C573" s="6" t="s">
        <v>297</v>
      </c>
      <c r="D573" s="49">
        <v>0</v>
      </c>
      <c r="E573" s="49">
        <v>0</v>
      </c>
      <c r="F573" s="49">
        <v>0</v>
      </c>
      <c r="G573" s="49">
        <v>382</v>
      </c>
      <c r="H573" s="145"/>
      <c r="I573" s="120"/>
    </row>
    <row r="574" spans="1:9" ht="12.75">
      <c r="A574" s="66">
        <f t="shared" si="44"/>
        <v>507</v>
      </c>
      <c r="B574" s="6"/>
      <c r="C574" s="6" t="s">
        <v>380</v>
      </c>
      <c r="D574" s="49">
        <v>0</v>
      </c>
      <c r="E574" s="49">
        <v>0</v>
      </c>
      <c r="F574" s="49"/>
      <c r="G574" s="49">
        <v>1723</v>
      </c>
      <c r="H574" s="145"/>
      <c r="I574" s="120"/>
    </row>
    <row r="575" spans="1:9" ht="12.75">
      <c r="A575" s="66">
        <f t="shared" si="44"/>
        <v>508</v>
      </c>
      <c r="B575" s="6"/>
      <c r="C575" s="6" t="s">
        <v>381</v>
      </c>
      <c r="D575" s="49">
        <v>0</v>
      </c>
      <c r="E575" s="49">
        <v>0</v>
      </c>
      <c r="F575" s="49"/>
      <c r="G575" s="49">
        <v>339</v>
      </c>
      <c r="H575" s="145"/>
      <c r="I575" s="120"/>
    </row>
    <row r="576" spans="1:9" ht="12.75">
      <c r="A576" s="66">
        <f t="shared" si="44"/>
        <v>509</v>
      </c>
      <c r="B576" s="6"/>
      <c r="C576" s="6" t="s">
        <v>382</v>
      </c>
      <c r="D576" s="49">
        <v>0</v>
      </c>
      <c r="E576" s="49">
        <v>0</v>
      </c>
      <c r="F576" s="49"/>
      <c r="G576" s="49">
        <v>135</v>
      </c>
      <c r="H576" s="145"/>
      <c r="I576" s="120"/>
    </row>
    <row r="577" spans="1:9" ht="12.75">
      <c r="A577" s="66">
        <f t="shared" si="44"/>
        <v>510</v>
      </c>
      <c r="B577" s="6"/>
      <c r="C577" s="6" t="s">
        <v>398</v>
      </c>
      <c r="D577" s="49">
        <v>0</v>
      </c>
      <c r="E577" s="49">
        <v>0</v>
      </c>
      <c r="F577" s="49"/>
      <c r="G577" s="49">
        <v>1327</v>
      </c>
      <c r="H577" s="145"/>
      <c r="I577" s="120"/>
    </row>
    <row r="578" spans="1:9" ht="12.75">
      <c r="A578" s="66">
        <f t="shared" si="44"/>
        <v>511</v>
      </c>
      <c r="B578" s="6"/>
      <c r="C578" s="6" t="s">
        <v>399</v>
      </c>
      <c r="D578" s="49">
        <v>0</v>
      </c>
      <c r="E578" s="49">
        <v>0</v>
      </c>
      <c r="F578" s="49"/>
      <c r="G578" s="49">
        <v>14</v>
      </c>
      <c r="H578" s="145"/>
      <c r="I578" s="120"/>
    </row>
    <row r="579" spans="1:9" ht="12.75">
      <c r="A579" s="66">
        <f t="shared" si="44"/>
        <v>512</v>
      </c>
      <c r="B579" s="6"/>
      <c r="C579" s="6" t="s">
        <v>400</v>
      </c>
      <c r="D579" s="49">
        <v>0</v>
      </c>
      <c r="E579" s="49">
        <v>0</v>
      </c>
      <c r="F579" s="49"/>
      <c r="G579" s="49">
        <v>61</v>
      </c>
      <c r="H579" s="145"/>
      <c r="I579" s="120"/>
    </row>
    <row r="580" spans="1:9" ht="12.75">
      <c r="A580" s="66">
        <f t="shared" si="44"/>
        <v>513</v>
      </c>
      <c r="B580" s="6"/>
      <c r="C580" s="6" t="s">
        <v>401</v>
      </c>
      <c r="D580" s="49">
        <v>0</v>
      </c>
      <c r="E580" s="49">
        <v>0</v>
      </c>
      <c r="F580" s="49"/>
      <c r="G580" s="49">
        <v>51</v>
      </c>
      <c r="H580" s="145"/>
      <c r="I580" s="120"/>
    </row>
    <row r="581" spans="1:9" s="82" customFormat="1" ht="12.75" customHeight="1">
      <c r="A581" s="66">
        <f t="shared" si="44"/>
        <v>514</v>
      </c>
      <c r="B581" s="72">
        <v>85316</v>
      </c>
      <c r="C581" s="73" t="s">
        <v>179</v>
      </c>
      <c r="D581" s="81"/>
      <c r="E581" s="81"/>
      <c r="F581" s="81"/>
      <c r="G581" s="81"/>
      <c r="H581" s="145"/>
      <c r="I581" s="120"/>
    </row>
    <row r="582" spans="1:9" s="82" customFormat="1" ht="12.75" customHeight="1">
      <c r="A582" s="66">
        <f t="shared" si="44"/>
        <v>515</v>
      </c>
      <c r="B582" s="78"/>
      <c r="C582" s="73" t="s">
        <v>180</v>
      </c>
      <c r="D582" s="74">
        <f>D583</f>
        <v>45000</v>
      </c>
      <c r="E582" s="74">
        <f>E583</f>
        <v>47551</v>
      </c>
      <c r="F582" s="74"/>
      <c r="G582" s="74">
        <f>G583</f>
        <v>46522</v>
      </c>
      <c r="H582" s="149">
        <f>G582/E582</f>
        <v>0.9783600765493891</v>
      </c>
      <c r="I582" s="150">
        <f>G582/G$857</f>
        <v>0.0033748147359317373</v>
      </c>
    </row>
    <row r="583" spans="1:9" ht="12.75">
      <c r="A583" s="66">
        <f t="shared" si="44"/>
        <v>516</v>
      </c>
      <c r="B583" s="6">
        <v>3110</v>
      </c>
      <c r="C583" s="6" t="s">
        <v>76</v>
      </c>
      <c r="D583" s="50">
        <f>SUM(D585:D586)</f>
        <v>45000</v>
      </c>
      <c r="E583" s="50">
        <f>SUM(E585:E586)</f>
        <v>47551</v>
      </c>
      <c r="F583" s="50">
        <v>0</v>
      </c>
      <c r="G583" s="50">
        <f>SUM(G585:G586)</f>
        <v>46522</v>
      </c>
      <c r="H583" s="145">
        <f>G583/E583</f>
        <v>0.9783600765493891</v>
      </c>
      <c r="I583" s="120">
        <f>G583/G$857</f>
        <v>0.0033748147359317373</v>
      </c>
    </row>
    <row r="584" spans="1:9" ht="12.75">
      <c r="A584" s="66">
        <f t="shared" si="44"/>
        <v>517</v>
      </c>
      <c r="B584" s="6"/>
      <c r="C584" s="6" t="s">
        <v>17</v>
      </c>
      <c r="D584" s="49"/>
      <c r="E584" s="49"/>
      <c r="F584" s="49"/>
      <c r="G584" s="49"/>
      <c r="H584" s="145"/>
      <c r="I584" s="120"/>
    </row>
    <row r="585" spans="1:9" ht="12.75">
      <c r="A585" s="66">
        <f t="shared" si="44"/>
        <v>518</v>
      </c>
      <c r="B585" s="6"/>
      <c r="C585" s="6" t="s">
        <v>95</v>
      </c>
      <c r="D585" s="49">
        <v>20000</v>
      </c>
      <c r="E585" s="49">
        <v>12971</v>
      </c>
      <c r="F585" s="49">
        <v>0</v>
      </c>
      <c r="G585" s="49">
        <v>11942</v>
      </c>
      <c r="H585" s="145">
        <f aca="true" t="shared" si="46" ref="H585:H594">G585/E585</f>
        <v>0.9206691851052348</v>
      </c>
      <c r="I585" s="120">
        <f aca="true" t="shared" si="47" ref="I585:I594">G585/G$857</f>
        <v>0.0008663006228557845</v>
      </c>
    </row>
    <row r="586" spans="1:9" ht="12.75">
      <c r="A586" s="66">
        <f t="shared" si="44"/>
        <v>519</v>
      </c>
      <c r="B586" s="6"/>
      <c r="C586" s="6" t="s">
        <v>96</v>
      </c>
      <c r="D586" s="49">
        <v>25000</v>
      </c>
      <c r="E586" s="49">
        <v>34580</v>
      </c>
      <c r="F586" s="49">
        <v>0</v>
      </c>
      <c r="G586" s="49">
        <v>34580</v>
      </c>
      <c r="H586" s="145">
        <f t="shared" si="46"/>
        <v>1</v>
      </c>
      <c r="I586" s="120">
        <f t="shared" si="47"/>
        <v>0.0025085141130759526</v>
      </c>
    </row>
    <row r="587" spans="1:9" s="82" customFormat="1" ht="15" customHeight="1">
      <c r="A587" s="66">
        <f aca="true" t="shared" si="48" ref="A587:A653">A586+1</f>
        <v>520</v>
      </c>
      <c r="B587" s="72">
        <v>85319</v>
      </c>
      <c r="C587" s="73" t="s">
        <v>181</v>
      </c>
      <c r="D587" s="74">
        <f>D588+D589+D590+D591+D592+D593+D594+D600+D605</f>
        <v>307000</v>
      </c>
      <c r="E587" s="74">
        <f>E588+E589+E590+E591+E592+E593+E594+E600+E605</f>
        <v>336013</v>
      </c>
      <c r="F587" s="74">
        <v>0</v>
      </c>
      <c r="G587" s="74">
        <f>G588+G589+G590+G591+G592+G593+G594+G600+G605</f>
        <v>306950</v>
      </c>
      <c r="H587" s="149">
        <f t="shared" si="46"/>
        <v>0.9135063226720395</v>
      </c>
      <c r="I587" s="150">
        <f t="shared" si="47"/>
        <v>0.02226687122639282</v>
      </c>
    </row>
    <row r="588" spans="1:9" ht="12.75">
      <c r="A588" s="66">
        <f t="shared" si="48"/>
        <v>521</v>
      </c>
      <c r="B588" s="6">
        <v>3020</v>
      </c>
      <c r="C588" s="6" t="s">
        <v>257</v>
      </c>
      <c r="D588" s="49">
        <v>1320</v>
      </c>
      <c r="E588" s="49">
        <v>1320</v>
      </c>
      <c r="F588" s="49">
        <v>0</v>
      </c>
      <c r="G588" s="49">
        <v>998</v>
      </c>
      <c r="H588" s="145">
        <f t="shared" si="46"/>
        <v>0.7560606060606061</v>
      </c>
      <c r="I588" s="120">
        <f t="shared" si="47"/>
        <v>7.239725520097746E-05</v>
      </c>
    </row>
    <row r="589" spans="1:9" ht="12.75">
      <c r="A589" s="66">
        <f t="shared" si="48"/>
        <v>522</v>
      </c>
      <c r="B589" s="6">
        <v>4010</v>
      </c>
      <c r="C589" s="6" t="s">
        <v>39</v>
      </c>
      <c r="D589" s="49">
        <v>196300</v>
      </c>
      <c r="E589" s="49">
        <v>222319</v>
      </c>
      <c r="F589" s="49">
        <v>0</v>
      </c>
      <c r="G589" s="49">
        <v>202152</v>
      </c>
      <c r="H589" s="145">
        <f t="shared" si="46"/>
        <v>0.9092880050737904</v>
      </c>
      <c r="I589" s="120">
        <f t="shared" si="47"/>
        <v>0.014664579091571138</v>
      </c>
    </row>
    <row r="590" spans="1:9" ht="12.75">
      <c r="A590" s="66">
        <f t="shared" si="48"/>
        <v>523</v>
      </c>
      <c r="B590" s="6">
        <v>4040</v>
      </c>
      <c r="C590" s="6" t="s">
        <v>40</v>
      </c>
      <c r="D590" s="49">
        <v>14500</v>
      </c>
      <c r="E590" s="49">
        <v>14026</v>
      </c>
      <c r="F590" s="49">
        <v>0</v>
      </c>
      <c r="G590" s="49">
        <v>14026</v>
      </c>
      <c r="H590" s="145">
        <f t="shared" si="46"/>
        <v>1</v>
      </c>
      <c r="I590" s="120">
        <f t="shared" si="47"/>
        <v>0.0010174788591672443</v>
      </c>
    </row>
    <row r="591" spans="1:9" ht="12.75">
      <c r="A591" s="66">
        <f t="shared" si="48"/>
        <v>524</v>
      </c>
      <c r="B591" s="6">
        <v>4110</v>
      </c>
      <c r="C591" s="6" t="s">
        <v>87</v>
      </c>
      <c r="D591" s="49">
        <v>37700</v>
      </c>
      <c r="E591" s="49">
        <v>42260</v>
      </c>
      <c r="F591" s="49">
        <v>0</v>
      </c>
      <c r="G591" s="49">
        <v>37239</v>
      </c>
      <c r="H591" s="145">
        <f t="shared" si="46"/>
        <v>0.8811878845243729</v>
      </c>
      <c r="I591" s="120">
        <f t="shared" si="47"/>
        <v>0.0027014041948188374</v>
      </c>
    </row>
    <row r="592" spans="1:9" ht="12.75">
      <c r="A592" s="66">
        <f t="shared" si="48"/>
        <v>525</v>
      </c>
      <c r="B592" s="6">
        <v>4120</v>
      </c>
      <c r="C592" s="6" t="s">
        <v>45</v>
      </c>
      <c r="D592" s="49">
        <v>5200</v>
      </c>
      <c r="E592" s="49">
        <v>6030</v>
      </c>
      <c r="F592" s="49">
        <v>0</v>
      </c>
      <c r="G592" s="49">
        <v>5537</v>
      </c>
      <c r="H592" s="145">
        <f t="shared" si="46"/>
        <v>0.9182421227197347</v>
      </c>
      <c r="I592" s="120">
        <f t="shared" si="47"/>
        <v>0.0004016669359196515</v>
      </c>
    </row>
    <row r="593" spans="1:9" ht="12.75">
      <c r="A593" s="66">
        <f t="shared" si="48"/>
        <v>526</v>
      </c>
      <c r="B593" s="6">
        <v>4210</v>
      </c>
      <c r="C593" s="6" t="s">
        <v>205</v>
      </c>
      <c r="D593" s="49">
        <v>6500</v>
      </c>
      <c r="E593" s="49">
        <v>6350</v>
      </c>
      <c r="F593" s="49">
        <v>0</v>
      </c>
      <c r="G593" s="49">
        <v>6114</v>
      </c>
      <c r="H593" s="145">
        <f t="shared" si="46"/>
        <v>0.9628346456692913</v>
      </c>
      <c r="I593" s="120">
        <f t="shared" si="47"/>
        <v>0.0004435238660308379</v>
      </c>
    </row>
    <row r="594" spans="1:9" ht="12.75">
      <c r="A594" s="66">
        <f t="shared" si="48"/>
        <v>527</v>
      </c>
      <c r="B594" s="6">
        <v>4300</v>
      </c>
      <c r="C594" s="6" t="s">
        <v>203</v>
      </c>
      <c r="D594" s="50">
        <f>SUM(D596:D599)</f>
        <v>37630</v>
      </c>
      <c r="E594" s="50">
        <f>SUM(E596:E599)</f>
        <v>36820</v>
      </c>
      <c r="F594" s="50">
        <v>0</v>
      </c>
      <c r="G594" s="50">
        <f>SUM(G596:G599)</f>
        <v>34372</v>
      </c>
      <c r="H594" s="145">
        <f t="shared" si="46"/>
        <v>0.9335143943508962</v>
      </c>
      <c r="I594" s="120">
        <f t="shared" si="47"/>
        <v>0.002493425306380759</v>
      </c>
    </row>
    <row r="595" spans="1:9" ht="12.75">
      <c r="A595" s="66">
        <f t="shared" si="48"/>
        <v>528</v>
      </c>
      <c r="B595" s="6"/>
      <c r="C595" s="6" t="s">
        <v>17</v>
      </c>
      <c r="D595" s="49"/>
      <c r="E595" s="49"/>
      <c r="F595" s="49"/>
      <c r="G595" s="49"/>
      <c r="H595" s="145"/>
      <c r="I595" s="120"/>
    </row>
    <row r="596" spans="1:9" ht="12.75">
      <c r="A596" s="66">
        <f t="shared" si="48"/>
        <v>529</v>
      </c>
      <c r="B596" s="6"/>
      <c r="C596" s="6" t="s">
        <v>84</v>
      </c>
      <c r="D596" s="49">
        <v>3300</v>
      </c>
      <c r="E596" s="49">
        <v>2800</v>
      </c>
      <c r="F596" s="49">
        <v>0</v>
      </c>
      <c r="G596" s="49">
        <v>1923</v>
      </c>
      <c r="H596" s="145">
        <f>G596/E596</f>
        <v>0.6867857142857143</v>
      </c>
      <c r="I596" s="120">
        <f>G596/G$857</f>
        <v>0.000139498919590661</v>
      </c>
    </row>
    <row r="597" spans="1:9" ht="12.75">
      <c r="A597" s="66">
        <f t="shared" si="48"/>
        <v>530</v>
      </c>
      <c r="B597" s="6"/>
      <c r="C597" s="6" t="s">
        <v>85</v>
      </c>
      <c r="D597" s="49">
        <v>4730</v>
      </c>
      <c r="E597" s="49">
        <v>5730</v>
      </c>
      <c r="F597" s="49">
        <v>0</v>
      </c>
      <c r="G597" s="49">
        <v>5684</v>
      </c>
      <c r="H597" s="145">
        <f>G597/E597</f>
        <v>0.9919720767888307</v>
      </c>
      <c r="I597" s="120">
        <f>G597/G$857</f>
        <v>0.00041233065988212017</v>
      </c>
    </row>
    <row r="598" spans="1:9" ht="12.75">
      <c r="A598" s="66">
        <f t="shared" si="48"/>
        <v>531</v>
      </c>
      <c r="B598" s="6"/>
      <c r="C598" s="6" t="s">
        <v>72</v>
      </c>
      <c r="D598" s="49">
        <v>17600</v>
      </c>
      <c r="E598" s="49">
        <v>16600</v>
      </c>
      <c r="F598" s="49">
        <v>0</v>
      </c>
      <c r="G598" s="49">
        <v>15461</v>
      </c>
      <c r="H598" s="145">
        <f>G598/E598</f>
        <v>0.9313855421686748</v>
      </c>
      <c r="I598" s="120">
        <f>G598/G$857</f>
        <v>0.001121577116896105</v>
      </c>
    </row>
    <row r="599" spans="1:9" ht="12.75">
      <c r="A599" s="66">
        <f t="shared" si="48"/>
        <v>532</v>
      </c>
      <c r="B599" s="6"/>
      <c r="C599" s="6" t="s">
        <v>86</v>
      </c>
      <c r="D599" s="49">
        <v>12000</v>
      </c>
      <c r="E599" s="49">
        <v>11690</v>
      </c>
      <c r="F599" s="49">
        <v>0</v>
      </c>
      <c r="G599" s="49">
        <v>11304</v>
      </c>
      <c r="H599" s="145">
        <f>G599/E599</f>
        <v>0.9669803250641574</v>
      </c>
      <c r="I599" s="120">
        <f>G599/G$857</f>
        <v>0.000820018610011873</v>
      </c>
    </row>
    <row r="600" spans="1:9" ht="12.75">
      <c r="A600" s="66">
        <f t="shared" si="48"/>
        <v>533</v>
      </c>
      <c r="B600" s="6">
        <v>4410</v>
      </c>
      <c r="C600" s="6" t="s">
        <v>80</v>
      </c>
      <c r="D600" s="50">
        <f>SUM(D602:D604)</f>
        <v>4400</v>
      </c>
      <c r="E600" s="50">
        <f>SUM(E602:E604)</f>
        <v>2153</v>
      </c>
      <c r="F600" s="50">
        <v>0</v>
      </c>
      <c r="G600" s="50">
        <f>SUM(G602:G604)</f>
        <v>1777</v>
      </c>
      <c r="H600" s="145">
        <f>G600/E600</f>
        <v>0.8253599628425453</v>
      </c>
      <c r="I600" s="120">
        <f>G600/G$857</f>
        <v>0.0001289077379680731</v>
      </c>
    </row>
    <row r="601" spans="1:9" ht="12.75">
      <c r="A601" s="66">
        <f t="shared" si="48"/>
        <v>534</v>
      </c>
      <c r="B601" s="6"/>
      <c r="C601" s="6" t="s">
        <v>17</v>
      </c>
      <c r="D601" s="49"/>
      <c r="E601" s="49"/>
      <c r="F601" s="49"/>
      <c r="G601" s="49"/>
      <c r="H601" s="145"/>
      <c r="I601" s="120"/>
    </row>
    <row r="602" spans="1:9" ht="12.75">
      <c r="A602" s="66">
        <f t="shared" si="48"/>
        <v>535</v>
      </c>
      <c r="B602" s="6"/>
      <c r="C602" s="6" t="s">
        <v>81</v>
      </c>
      <c r="D602" s="49">
        <v>1650</v>
      </c>
      <c r="E602" s="49">
        <v>1000</v>
      </c>
      <c r="F602" s="49">
        <v>0</v>
      </c>
      <c r="G602" s="49">
        <v>835</v>
      </c>
      <c r="H602" s="145">
        <f>G602/E602</f>
        <v>0.835</v>
      </c>
      <c r="I602" s="120">
        <f>G602/G$857</f>
        <v>6.057285380041702E-05</v>
      </c>
    </row>
    <row r="603" spans="1:9" ht="12.75">
      <c r="A603" s="66">
        <f t="shared" si="48"/>
        <v>536</v>
      </c>
      <c r="B603" s="6"/>
      <c r="C603" s="6" t="s">
        <v>82</v>
      </c>
      <c r="D603" s="49">
        <v>2200</v>
      </c>
      <c r="E603" s="49">
        <v>953</v>
      </c>
      <c r="F603" s="49">
        <v>0</v>
      </c>
      <c r="G603" s="49">
        <v>818</v>
      </c>
      <c r="H603" s="145">
        <f>G603/E603</f>
        <v>0.8583420776495279</v>
      </c>
      <c r="I603" s="120">
        <f>G603/G$857</f>
        <v>5.933963402244445E-05</v>
      </c>
    </row>
    <row r="604" spans="1:9" ht="12.75">
      <c r="A604" s="66">
        <f t="shared" si="48"/>
        <v>537</v>
      </c>
      <c r="B604" s="6"/>
      <c r="C604" s="6" t="s">
        <v>83</v>
      </c>
      <c r="D604" s="49">
        <v>550</v>
      </c>
      <c r="E604" s="49">
        <v>200</v>
      </c>
      <c r="F604" s="49">
        <v>0</v>
      </c>
      <c r="G604" s="49">
        <v>124</v>
      </c>
      <c r="H604" s="145">
        <f>G604/E604</f>
        <v>0.62</v>
      </c>
      <c r="I604" s="120">
        <f>G604/G$857</f>
        <v>8.995250145211629E-06</v>
      </c>
    </row>
    <row r="605" spans="1:9" ht="12.75">
      <c r="A605" s="66">
        <f t="shared" si="48"/>
        <v>538</v>
      </c>
      <c r="B605" s="6">
        <v>4440</v>
      </c>
      <c r="C605" s="44" t="s">
        <v>88</v>
      </c>
      <c r="D605" s="49">
        <v>3450</v>
      </c>
      <c r="E605" s="49">
        <v>4735</v>
      </c>
      <c r="F605" s="49">
        <v>0</v>
      </c>
      <c r="G605" s="49">
        <v>4735</v>
      </c>
      <c r="H605" s="145">
        <f>G605/E605</f>
        <v>1</v>
      </c>
      <c r="I605" s="120">
        <f>G605/G$857</f>
        <v>0.0003434879793352989</v>
      </c>
    </row>
    <row r="606" spans="1:9" s="82" customFormat="1" ht="12.75" customHeight="1">
      <c r="A606" s="66">
        <f t="shared" si="48"/>
        <v>539</v>
      </c>
      <c r="B606" s="72">
        <v>85328</v>
      </c>
      <c r="C606" s="73" t="s">
        <v>182</v>
      </c>
      <c r="D606" s="81"/>
      <c r="E606" s="81"/>
      <c r="F606" s="81"/>
      <c r="G606" s="81"/>
      <c r="H606" s="145"/>
      <c r="I606" s="120"/>
    </row>
    <row r="607" spans="1:9" s="82" customFormat="1" ht="12.75" customHeight="1">
      <c r="A607" s="66">
        <f t="shared" si="48"/>
        <v>540</v>
      </c>
      <c r="B607" s="72"/>
      <c r="C607" s="73" t="s">
        <v>183</v>
      </c>
      <c r="D607" s="74">
        <f>SUM(D608:D614)</f>
        <v>210245</v>
      </c>
      <c r="E607" s="74">
        <f>SUM(E608:E614)</f>
        <v>216702</v>
      </c>
      <c r="F607" s="74"/>
      <c r="G607" s="74">
        <f>SUM(G608:G614)</f>
        <v>192551</v>
      </c>
      <c r="H607" s="149">
        <f aca="true" t="shared" si="49" ref="H607:H616">G607/E607</f>
        <v>0.8885520207473858</v>
      </c>
      <c r="I607" s="150">
        <f aca="true" t="shared" si="50" ref="I607:I616">G607/G$857</f>
        <v>0.013968100086376164</v>
      </c>
    </row>
    <row r="608" spans="1:9" ht="12.75">
      <c r="A608" s="66">
        <f t="shared" si="48"/>
        <v>541</v>
      </c>
      <c r="B608" s="6">
        <v>3020</v>
      </c>
      <c r="C608" s="6" t="s">
        <v>74</v>
      </c>
      <c r="D608" s="49">
        <v>1815</v>
      </c>
      <c r="E608" s="49">
        <v>2162</v>
      </c>
      <c r="F608" s="49">
        <v>0</v>
      </c>
      <c r="G608" s="49">
        <v>2162</v>
      </c>
      <c r="H608" s="145">
        <f t="shared" si="49"/>
        <v>1</v>
      </c>
      <c r="I608" s="120">
        <f t="shared" si="50"/>
        <v>0.0001568365388221576</v>
      </c>
    </row>
    <row r="609" spans="1:9" ht="12.75">
      <c r="A609" s="66">
        <f t="shared" si="48"/>
        <v>542</v>
      </c>
      <c r="B609" s="6">
        <v>4010</v>
      </c>
      <c r="C609" s="6" t="s">
        <v>39</v>
      </c>
      <c r="D609" s="49">
        <v>163600</v>
      </c>
      <c r="E609" s="49">
        <v>165735</v>
      </c>
      <c r="F609" s="49">
        <v>0</v>
      </c>
      <c r="G609" s="49">
        <v>148388</v>
      </c>
      <c r="H609" s="145">
        <f t="shared" si="49"/>
        <v>0.8953329109723354</v>
      </c>
      <c r="I609" s="120">
        <f t="shared" si="50"/>
        <v>0.01076441273022309</v>
      </c>
    </row>
    <row r="610" spans="1:9" ht="12.75">
      <c r="A610" s="66">
        <f t="shared" si="48"/>
        <v>543</v>
      </c>
      <c r="B610" s="6">
        <v>4040</v>
      </c>
      <c r="C610" s="6" t="s">
        <v>40</v>
      </c>
      <c r="D610" s="49">
        <v>9130</v>
      </c>
      <c r="E610" s="49">
        <v>9043</v>
      </c>
      <c r="F610" s="49">
        <v>0</v>
      </c>
      <c r="G610" s="49">
        <v>9042</v>
      </c>
      <c r="H610" s="145">
        <f t="shared" si="49"/>
        <v>0.9998894172287958</v>
      </c>
      <c r="I610" s="120">
        <f t="shared" si="50"/>
        <v>0.0006559278372016415</v>
      </c>
    </row>
    <row r="611" spans="1:9" ht="12.75">
      <c r="A611" s="66">
        <f t="shared" si="48"/>
        <v>544</v>
      </c>
      <c r="B611" s="6">
        <v>4110</v>
      </c>
      <c r="C611" s="6" t="s">
        <v>44</v>
      </c>
      <c r="D611" s="49">
        <v>27800</v>
      </c>
      <c r="E611" s="49">
        <v>29930</v>
      </c>
      <c r="F611" s="49">
        <v>0</v>
      </c>
      <c r="G611" s="49">
        <v>23586</v>
      </c>
      <c r="H611" s="145">
        <f t="shared" si="49"/>
        <v>0.7880387570998998</v>
      </c>
      <c r="I611" s="120">
        <f t="shared" si="50"/>
        <v>0.0017109836284271086</v>
      </c>
    </row>
    <row r="612" spans="1:9" ht="12.75">
      <c r="A612" s="66">
        <f t="shared" si="48"/>
        <v>545</v>
      </c>
      <c r="B612" s="6">
        <v>4120</v>
      </c>
      <c r="C612" s="6" t="s">
        <v>45</v>
      </c>
      <c r="D612" s="49">
        <v>3800</v>
      </c>
      <c r="E612" s="49">
        <v>4098</v>
      </c>
      <c r="F612" s="49">
        <v>0</v>
      </c>
      <c r="G612" s="49">
        <v>3639</v>
      </c>
      <c r="H612" s="145">
        <f t="shared" si="49"/>
        <v>0.8879941434846267</v>
      </c>
      <c r="I612" s="120">
        <f t="shared" si="50"/>
        <v>0.000263981574826009</v>
      </c>
    </row>
    <row r="613" spans="1:9" ht="12.75">
      <c r="A613" s="66">
        <f t="shared" si="48"/>
        <v>546</v>
      </c>
      <c r="B613" s="6">
        <v>4430</v>
      </c>
      <c r="C613" s="6" t="s">
        <v>57</v>
      </c>
      <c r="D613" s="49">
        <v>0</v>
      </c>
      <c r="E613" s="49">
        <v>322</v>
      </c>
      <c r="F613" s="49"/>
      <c r="G613" s="49">
        <v>322</v>
      </c>
      <c r="H613" s="145">
        <f t="shared" si="49"/>
        <v>1</v>
      </c>
      <c r="I613" s="120">
        <f t="shared" si="50"/>
        <v>2.335863344159794E-05</v>
      </c>
    </row>
    <row r="614" spans="1:9" ht="12.75">
      <c r="A614" s="66">
        <f t="shared" si="48"/>
        <v>547</v>
      </c>
      <c r="B614" s="6">
        <v>4440</v>
      </c>
      <c r="C614" s="6" t="s">
        <v>75</v>
      </c>
      <c r="D614" s="49">
        <v>4100</v>
      </c>
      <c r="E614" s="49">
        <v>5412</v>
      </c>
      <c r="F614" s="49">
        <v>0</v>
      </c>
      <c r="G614" s="49">
        <v>5412</v>
      </c>
      <c r="H614" s="145">
        <f t="shared" si="49"/>
        <v>1</v>
      </c>
      <c r="I614" s="120">
        <f t="shared" si="50"/>
        <v>0.00039259914343455914</v>
      </c>
    </row>
    <row r="615" spans="1:9" s="82" customFormat="1" ht="12.75" customHeight="1">
      <c r="A615" s="66">
        <f t="shared" si="48"/>
        <v>548</v>
      </c>
      <c r="B615" s="72">
        <v>85395</v>
      </c>
      <c r="C615" s="73" t="s">
        <v>32</v>
      </c>
      <c r="D615" s="74">
        <f>D616+D621</f>
        <v>0</v>
      </c>
      <c r="E615" s="74">
        <f>E616+E621</f>
        <v>58840</v>
      </c>
      <c r="F615" s="74"/>
      <c r="G615" s="74">
        <f>G616+G621</f>
        <v>58840</v>
      </c>
      <c r="H615" s="149">
        <f t="shared" si="49"/>
        <v>1</v>
      </c>
      <c r="I615" s="150">
        <f t="shared" si="50"/>
        <v>0.004268391278582679</v>
      </c>
    </row>
    <row r="616" spans="1:9" ht="12.75">
      <c r="A616" s="66">
        <f t="shared" si="48"/>
        <v>549</v>
      </c>
      <c r="B616" s="6">
        <v>3110</v>
      </c>
      <c r="C616" s="6" t="s">
        <v>76</v>
      </c>
      <c r="D616" s="48">
        <f>SUM(D618:D620)</f>
        <v>0</v>
      </c>
      <c r="E616" s="48">
        <f>SUM(E618:E620)</f>
        <v>58840</v>
      </c>
      <c r="F616" s="48">
        <v>0</v>
      </c>
      <c r="G616" s="48">
        <f>SUM(G618:G620)</f>
        <v>58840</v>
      </c>
      <c r="H616" s="145">
        <f t="shared" si="49"/>
        <v>1</v>
      </c>
      <c r="I616" s="120">
        <f t="shared" si="50"/>
        <v>0.004268391278582679</v>
      </c>
    </row>
    <row r="617" spans="1:9" ht="12.75">
      <c r="A617" s="66">
        <f t="shared" si="48"/>
        <v>550</v>
      </c>
      <c r="B617" s="6"/>
      <c r="C617" s="6" t="s">
        <v>17</v>
      </c>
      <c r="D617" s="49"/>
      <c r="E617" s="49"/>
      <c r="F617" s="49"/>
      <c r="G617" s="49"/>
      <c r="H617" s="145"/>
      <c r="I617" s="120"/>
    </row>
    <row r="618" spans="1:9" ht="12.75">
      <c r="A618" s="66">
        <f t="shared" si="48"/>
        <v>551</v>
      </c>
      <c r="B618" s="6"/>
      <c r="C618" s="6" t="s">
        <v>97</v>
      </c>
      <c r="D618" s="49">
        <v>0</v>
      </c>
      <c r="E618" s="49">
        <v>57400</v>
      </c>
      <c r="F618" s="49">
        <v>0</v>
      </c>
      <c r="G618" s="49">
        <v>57400</v>
      </c>
      <c r="H618" s="145">
        <f>G618/E618</f>
        <v>1</v>
      </c>
      <c r="I618" s="120">
        <f>G618/G$857</f>
        <v>0.004163930309154415</v>
      </c>
    </row>
    <row r="619" spans="1:9" ht="12.75">
      <c r="A619" s="66">
        <f t="shared" si="48"/>
        <v>552</v>
      </c>
      <c r="B619" s="6"/>
      <c r="C619" s="6" t="s">
        <v>336</v>
      </c>
      <c r="D619" s="49">
        <v>0</v>
      </c>
      <c r="E619" s="49">
        <v>1440</v>
      </c>
      <c r="F619" s="49"/>
      <c r="G619" s="49">
        <v>1440</v>
      </c>
      <c r="H619" s="145">
        <f>G619/E619</f>
        <v>1</v>
      </c>
      <c r="I619" s="120">
        <f>G619/G$857</f>
        <v>0.00010446096942826408</v>
      </c>
    </row>
    <row r="620" spans="1:9" ht="12.75">
      <c r="A620" s="66">
        <f t="shared" si="48"/>
        <v>553</v>
      </c>
      <c r="B620" s="6"/>
      <c r="C620" s="6" t="s">
        <v>98</v>
      </c>
      <c r="D620" s="49">
        <v>0</v>
      </c>
      <c r="E620" s="49">
        <v>0</v>
      </c>
      <c r="F620" s="49">
        <v>0</v>
      </c>
      <c r="G620" s="49">
        <v>0</v>
      </c>
      <c r="H620" s="145"/>
      <c r="I620" s="120"/>
    </row>
    <row r="621" spans="1:9" ht="12.75">
      <c r="A621" s="66">
        <f t="shared" si="48"/>
        <v>554</v>
      </c>
      <c r="B621" s="6">
        <v>4210</v>
      </c>
      <c r="C621" s="6" t="s">
        <v>287</v>
      </c>
      <c r="D621" s="49">
        <v>0</v>
      </c>
      <c r="E621" s="49">
        <v>0</v>
      </c>
      <c r="F621" s="49">
        <v>0</v>
      </c>
      <c r="G621" s="49">
        <v>0</v>
      </c>
      <c r="H621" s="145"/>
      <c r="I621" s="120"/>
    </row>
    <row r="622" spans="1:9" ht="12.75">
      <c r="A622" s="66"/>
      <c r="B622" s="6"/>
      <c r="C622" s="6"/>
      <c r="D622" s="49"/>
      <c r="E622" s="49"/>
      <c r="F622" s="49"/>
      <c r="G622" s="49"/>
      <c r="H622" s="145"/>
      <c r="I622" s="120"/>
    </row>
    <row r="623" spans="1:9" ht="12.75">
      <c r="A623" s="66"/>
      <c r="B623" s="6"/>
      <c r="C623" s="6"/>
      <c r="D623" s="49"/>
      <c r="E623" s="49"/>
      <c r="F623" s="49"/>
      <c r="G623" s="49"/>
      <c r="H623" s="145"/>
      <c r="I623" s="120"/>
    </row>
    <row r="624" spans="1:9" ht="12.75">
      <c r="A624" s="66"/>
      <c r="B624" s="6"/>
      <c r="C624" s="6"/>
      <c r="D624" s="49"/>
      <c r="E624" s="49"/>
      <c r="F624" s="49"/>
      <c r="G624" s="49"/>
      <c r="H624" s="145"/>
      <c r="I624" s="120"/>
    </row>
    <row r="625" spans="1:9" s="79" customFormat="1" ht="12.75" customHeight="1">
      <c r="A625" s="66">
        <f>A621+1</f>
        <v>555</v>
      </c>
      <c r="B625" s="67">
        <v>854</v>
      </c>
      <c r="C625" s="68" t="s">
        <v>184</v>
      </c>
      <c r="D625" s="69">
        <f>D626+D647+D665+D695+D753+D741</f>
        <v>1028750</v>
      </c>
      <c r="E625" s="69">
        <f>E626+E647+E665+E695+E753+E741</f>
        <v>1060783</v>
      </c>
      <c r="F625" s="69">
        <f>F626+F647+F665+F695+F753+F741</f>
        <v>-33000</v>
      </c>
      <c r="G625" s="69">
        <f>G626+G647+G665+G695+G753+G741</f>
        <v>1019870</v>
      </c>
      <c r="H625" s="152">
        <f>G625/E625</f>
        <v>0.96143132007206</v>
      </c>
      <c r="I625" s="153">
        <f>G625/G$857</f>
        <v>0.07398375617416922</v>
      </c>
    </row>
    <row r="626" spans="1:9" ht="12.75">
      <c r="A626" s="66">
        <f t="shared" si="48"/>
        <v>556</v>
      </c>
      <c r="B626" s="14">
        <v>85401</v>
      </c>
      <c r="C626" s="57" t="s">
        <v>185</v>
      </c>
      <c r="D626" s="47">
        <f>D627+D631+D635+D639+D643</f>
        <v>130100</v>
      </c>
      <c r="E626" s="47">
        <f>E627+E631+E635+E639+E643</f>
        <v>132360</v>
      </c>
      <c r="F626" s="47">
        <f>F627+F631+F635+F639+F643</f>
        <v>-4000</v>
      </c>
      <c r="G626" s="47">
        <f>G627+G631+G635+G639+G643</f>
        <v>131972</v>
      </c>
      <c r="H626" s="149">
        <f>G626/E626</f>
        <v>0.9970686007857359</v>
      </c>
      <c r="I626" s="150">
        <f>G626/G$857</f>
        <v>0.00957355767874088</v>
      </c>
    </row>
    <row r="627" spans="1:9" ht="12.75">
      <c r="A627" s="66">
        <f t="shared" si="48"/>
        <v>557</v>
      </c>
      <c r="B627" s="6">
        <v>4010</v>
      </c>
      <c r="C627" s="6" t="s">
        <v>39</v>
      </c>
      <c r="D627" s="50">
        <f>SUM(D629:D630)</f>
        <v>96400</v>
      </c>
      <c r="E627" s="50">
        <f>SUM(E629:E630)</f>
        <v>98133</v>
      </c>
      <c r="F627" s="50">
        <f>SUM(F629:F630)</f>
        <v>-3300</v>
      </c>
      <c r="G627" s="50">
        <f>SUM(G629:G630)</f>
        <v>98062</v>
      </c>
      <c r="H627" s="145">
        <f>G627/E627</f>
        <v>0.9992764921076498</v>
      </c>
      <c r="I627" s="120">
        <f>G627/G$857</f>
        <v>0.007113646933385022</v>
      </c>
    </row>
    <row r="628" spans="1:9" ht="12.75">
      <c r="A628" s="66">
        <f t="shared" si="48"/>
        <v>558</v>
      </c>
      <c r="B628" s="6"/>
      <c r="C628" s="6" t="s">
        <v>17</v>
      </c>
      <c r="D628" s="49"/>
      <c r="E628" s="49"/>
      <c r="F628" s="49"/>
      <c r="G628" s="49"/>
      <c r="H628" s="145"/>
      <c r="I628" s="120"/>
    </row>
    <row r="629" spans="1:9" ht="12.75">
      <c r="A629" s="66">
        <f t="shared" si="48"/>
        <v>559</v>
      </c>
      <c r="B629" s="6"/>
      <c r="C629" s="6" t="s">
        <v>222</v>
      </c>
      <c r="D629" s="49">
        <v>39800</v>
      </c>
      <c r="E629" s="49">
        <v>41533</v>
      </c>
      <c r="F629" s="49">
        <v>-3300</v>
      </c>
      <c r="G629" s="49">
        <v>41533</v>
      </c>
      <c r="H629" s="145">
        <f aca="true" t="shared" si="51" ref="H629:H682">G629/E629</f>
        <v>1</v>
      </c>
      <c r="I629" s="120">
        <f>G629/G$857</f>
        <v>0.0030129010022667303</v>
      </c>
    </row>
    <row r="630" spans="1:9" ht="12.75">
      <c r="A630" s="66">
        <f t="shared" si="48"/>
        <v>560</v>
      </c>
      <c r="B630" s="6"/>
      <c r="C630" s="6" t="s">
        <v>65</v>
      </c>
      <c r="D630" s="49">
        <v>56600</v>
      </c>
      <c r="E630" s="49">
        <v>56600</v>
      </c>
      <c r="F630" s="49">
        <v>0</v>
      </c>
      <c r="G630" s="49">
        <v>56529</v>
      </c>
      <c r="H630" s="145">
        <f t="shared" si="51"/>
        <v>0.9987455830388693</v>
      </c>
      <c r="I630" s="120">
        <f>G630/G$857</f>
        <v>0.004100745931118292</v>
      </c>
    </row>
    <row r="631" spans="1:9" ht="12.75">
      <c r="A631" s="66">
        <f t="shared" si="48"/>
        <v>561</v>
      </c>
      <c r="B631" s="6">
        <v>4040</v>
      </c>
      <c r="C631" s="6" t="s">
        <v>40</v>
      </c>
      <c r="D631" s="50">
        <f>SUM(D633:D634)</f>
        <v>7700</v>
      </c>
      <c r="E631" s="50">
        <f>SUM(E633:E634)</f>
        <v>7569</v>
      </c>
      <c r="F631" s="50">
        <f>SUM(F633:F634)</f>
        <v>0</v>
      </c>
      <c r="G631" s="50">
        <f>SUM(G633:G634)</f>
        <v>7566</v>
      </c>
      <c r="H631" s="145">
        <f t="shared" si="51"/>
        <v>0.9996036464526358</v>
      </c>
      <c r="I631" s="120">
        <f>G631/G$857</f>
        <v>0.0005488553435376709</v>
      </c>
    </row>
    <row r="632" spans="1:9" ht="12.75">
      <c r="A632" s="66">
        <f t="shared" si="48"/>
        <v>562</v>
      </c>
      <c r="B632" s="6"/>
      <c r="C632" s="6" t="s">
        <v>17</v>
      </c>
      <c r="D632" s="49"/>
      <c r="E632" s="49"/>
      <c r="F632" s="49"/>
      <c r="G632" s="49"/>
      <c r="H632" s="145"/>
      <c r="I632" s="120"/>
    </row>
    <row r="633" spans="1:9" ht="12.75">
      <c r="A633" s="66">
        <f t="shared" si="48"/>
        <v>563</v>
      </c>
      <c r="B633" s="6"/>
      <c r="C633" s="6" t="s">
        <v>222</v>
      </c>
      <c r="D633" s="49">
        <v>3300</v>
      </c>
      <c r="E633" s="49">
        <v>3169</v>
      </c>
      <c r="F633" s="49">
        <v>0</v>
      </c>
      <c r="G633" s="49">
        <v>3168</v>
      </c>
      <c r="H633" s="145">
        <f t="shared" si="51"/>
        <v>0.9996844430419691</v>
      </c>
      <c r="I633" s="120">
        <f>G633/G$857</f>
        <v>0.00022981413274218097</v>
      </c>
    </row>
    <row r="634" spans="1:9" ht="12.75">
      <c r="A634" s="66">
        <f t="shared" si="48"/>
        <v>564</v>
      </c>
      <c r="B634" s="6"/>
      <c r="C634" s="6" t="s">
        <v>65</v>
      </c>
      <c r="D634" s="49">
        <v>4400</v>
      </c>
      <c r="E634" s="49">
        <v>4400</v>
      </c>
      <c r="F634" s="49">
        <v>0</v>
      </c>
      <c r="G634" s="49">
        <v>4398</v>
      </c>
      <c r="H634" s="145">
        <f t="shared" si="51"/>
        <v>0.9995454545454545</v>
      </c>
      <c r="I634" s="120">
        <f>G634/G$857</f>
        <v>0.0003190412107954899</v>
      </c>
    </row>
    <row r="635" spans="1:9" ht="12.75">
      <c r="A635" s="66">
        <f t="shared" si="48"/>
        <v>565</v>
      </c>
      <c r="B635" s="6">
        <v>4110</v>
      </c>
      <c r="C635" s="6" t="s">
        <v>44</v>
      </c>
      <c r="D635" s="50">
        <f>SUM(D637:D638)</f>
        <v>17700</v>
      </c>
      <c r="E635" s="50">
        <f>SUM(E637:E638)</f>
        <v>18198</v>
      </c>
      <c r="F635" s="50">
        <f>SUM(F637:F638)</f>
        <v>-600</v>
      </c>
      <c r="G635" s="50">
        <f>SUM(G637:G638)</f>
        <v>17972</v>
      </c>
      <c r="H635" s="145">
        <f t="shared" si="51"/>
        <v>0.987581052862952</v>
      </c>
      <c r="I635" s="120">
        <f>G635/G$857</f>
        <v>0.0013037309323366403</v>
      </c>
    </row>
    <row r="636" spans="1:9" ht="12.75">
      <c r="A636" s="66">
        <f t="shared" si="48"/>
        <v>566</v>
      </c>
      <c r="B636" s="6"/>
      <c r="C636" s="6" t="s">
        <v>17</v>
      </c>
      <c r="D636" s="49"/>
      <c r="E636" s="49"/>
      <c r="F636" s="49"/>
      <c r="G636" s="49"/>
      <c r="H636" s="145"/>
      <c r="I636" s="120"/>
    </row>
    <row r="637" spans="1:9" ht="12.75">
      <c r="A637" s="66">
        <f t="shared" si="48"/>
        <v>567</v>
      </c>
      <c r="B637" s="6"/>
      <c r="C637" s="6" t="s">
        <v>222</v>
      </c>
      <c r="D637" s="49">
        <v>7700</v>
      </c>
      <c r="E637" s="49">
        <v>7698</v>
      </c>
      <c r="F637" s="49">
        <v>-600</v>
      </c>
      <c r="G637" s="49">
        <v>7472</v>
      </c>
      <c r="H637" s="145">
        <f t="shared" si="51"/>
        <v>0.9706417251234086</v>
      </c>
      <c r="I637" s="120">
        <f>G637/G$857</f>
        <v>0.0005420363635888814</v>
      </c>
    </row>
    <row r="638" spans="1:9" ht="12.75">
      <c r="A638" s="66">
        <f t="shared" si="48"/>
        <v>568</v>
      </c>
      <c r="B638" s="6"/>
      <c r="C638" s="6" t="s">
        <v>65</v>
      </c>
      <c r="D638" s="49">
        <v>10000</v>
      </c>
      <c r="E638" s="49">
        <v>10500</v>
      </c>
      <c r="F638" s="49">
        <v>0</v>
      </c>
      <c r="G638" s="49">
        <v>10500</v>
      </c>
      <c r="H638" s="145">
        <f t="shared" si="51"/>
        <v>1</v>
      </c>
      <c r="I638" s="120">
        <f>G638/G$857</f>
        <v>0.0007616945687477589</v>
      </c>
    </row>
    <row r="639" spans="1:9" ht="12.75">
      <c r="A639" s="66">
        <f t="shared" si="48"/>
        <v>569</v>
      </c>
      <c r="B639" s="6">
        <v>4120</v>
      </c>
      <c r="C639" s="6" t="s">
        <v>45</v>
      </c>
      <c r="D639" s="50">
        <f>SUM(D641:D642)</f>
        <v>2400</v>
      </c>
      <c r="E639" s="50">
        <f>SUM(E641:E642)</f>
        <v>2560</v>
      </c>
      <c r="F639" s="50">
        <f>SUM(F641:F642)</f>
        <v>-100</v>
      </c>
      <c r="G639" s="50">
        <f>SUM(G641:G642)</f>
        <v>2472</v>
      </c>
      <c r="H639" s="145">
        <f t="shared" si="51"/>
        <v>0.965625</v>
      </c>
      <c r="I639" s="120">
        <f>G639/G$857</f>
        <v>0.00017932466418518666</v>
      </c>
    </row>
    <row r="640" spans="1:9" ht="12.75">
      <c r="A640" s="66">
        <f t="shared" si="48"/>
        <v>570</v>
      </c>
      <c r="B640" s="6"/>
      <c r="C640" s="6" t="s">
        <v>17</v>
      </c>
      <c r="D640" s="49"/>
      <c r="E640" s="49"/>
      <c r="F640" s="49"/>
      <c r="G640" s="49"/>
      <c r="H640" s="145"/>
      <c r="I640" s="120"/>
    </row>
    <row r="641" spans="1:9" ht="12.75">
      <c r="A641" s="66">
        <f t="shared" si="48"/>
        <v>571</v>
      </c>
      <c r="B641" s="6"/>
      <c r="C641" s="6" t="s">
        <v>222</v>
      </c>
      <c r="D641" s="49">
        <v>1100</v>
      </c>
      <c r="E641" s="49">
        <v>1100</v>
      </c>
      <c r="F641" s="49">
        <v>-100</v>
      </c>
      <c r="G641" s="49">
        <v>1018</v>
      </c>
      <c r="H641" s="145">
        <f t="shared" si="51"/>
        <v>0.9254545454545454</v>
      </c>
      <c r="I641" s="120">
        <f>G641/G$857</f>
        <v>7.384810199859225E-05</v>
      </c>
    </row>
    <row r="642" spans="1:9" ht="12.75">
      <c r="A642" s="66">
        <f t="shared" si="48"/>
        <v>572</v>
      </c>
      <c r="B642" s="6"/>
      <c r="C642" s="6" t="s">
        <v>65</v>
      </c>
      <c r="D642" s="49">
        <v>1300</v>
      </c>
      <c r="E642" s="49">
        <v>1460</v>
      </c>
      <c r="F642" s="49">
        <v>0</v>
      </c>
      <c r="G642" s="49">
        <v>1454</v>
      </c>
      <c r="H642" s="145">
        <f t="shared" si="51"/>
        <v>0.9958904109589041</v>
      </c>
      <c r="I642" s="120">
        <f>G642/G$857</f>
        <v>0.00010547656218659443</v>
      </c>
    </row>
    <row r="643" spans="1:9" ht="12.75">
      <c r="A643" s="66">
        <f t="shared" si="48"/>
        <v>573</v>
      </c>
      <c r="B643" s="6">
        <v>4440</v>
      </c>
      <c r="C643" s="6" t="s">
        <v>66</v>
      </c>
      <c r="D643" s="50">
        <f>SUM(D645:D646)</f>
        <v>5900</v>
      </c>
      <c r="E643" s="50">
        <f>SUM(E645:E646)</f>
        <v>5900</v>
      </c>
      <c r="F643" s="50">
        <f>SUM(F645:F646)</f>
        <v>0</v>
      </c>
      <c r="G643" s="50">
        <f>SUM(G645:G646)</f>
        <v>5900</v>
      </c>
      <c r="H643" s="145">
        <f t="shared" si="51"/>
        <v>1</v>
      </c>
      <c r="I643" s="120">
        <f>G643/G$857</f>
        <v>0.00042799980529635974</v>
      </c>
    </row>
    <row r="644" spans="1:9" ht="12.75">
      <c r="A644" s="66">
        <f t="shared" si="48"/>
        <v>574</v>
      </c>
      <c r="B644" s="6"/>
      <c r="C644" s="6" t="s">
        <v>17</v>
      </c>
      <c r="D644" s="49"/>
      <c r="E644" s="49"/>
      <c r="F644" s="49"/>
      <c r="G644" s="49"/>
      <c r="H644" s="145"/>
      <c r="I644" s="120"/>
    </row>
    <row r="645" spans="1:9" ht="12.75">
      <c r="A645" s="66">
        <f t="shared" si="48"/>
        <v>575</v>
      </c>
      <c r="B645" s="6"/>
      <c r="C645" s="6" t="s">
        <v>222</v>
      </c>
      <c r="D645" s="49">
        <v>2600</v>
      </c>
      <c r="E645" s="49">
        <v>2600</v>
      </c>
      <c r="F645" s="49">
        <v>0</v>
      </c>
      <c r="G645" s="49">
        <v>2600</v>
      </c>
      <c r="H645" s="145">
        <f t="shared" si="51"/>
        <v>1</v>
      </c>
      <c r="I645" s="120">
        <f aca="true" t="shared" si="52" ref="I645:I654">G645/G$857</f>
        <v>0.00018861008368992126</v>
      </c>
    </row>
    <row r="646" spans="1:9" ht="12.75">
      <c r="A646" s="66">
        <f t="shared" si="48"/>
        <v>576</v>
      </c>
      <c r="B646" s="6"/>
      <c r="C646" s="6" t="s">
        <v>65</v>
      </c>
      <c r="D646" s="49">
        <v>3300</v>
      </c>
      <c r="E646" s="49">
        <v>3300</v>
      </c>
      <c r="F646" s="49">
        <v>0</v>
      </c>
      <c r="G646" s="49">
        <v>3300</v>
      </c>
      <c r="H646" s="145">
        <f t="shared" si="51"/>
        <v>1</v>
      </c>
      <c r="I646" s="120">
        <f t="shared" si="52"/>
        <v>0.0002393897216064385</v>
      </c>
    </row>
    <row r="647" spans="1:9" ht="12.75">
      <c r="A647" s="66">
        <f t="shared" si="48"/>
        <v>577</v>
      </c>
      <c r="B647" s="15">
        <v>85404</v>
      </c>
      <c r="C647" s="9" t="s">
        <v>288</v>
      </c>
      <c r="D647" s="47">
        <f>SUM(D648:D663)</f>
        <v>829500</v>
      </c>
      <c r="E647" s="47">
        <f>SUM(E648:E663)</f>
        <v>871870</v>
      </c>
      <c r="F647" s="47">
        <f>SUM(F648:F663)</f>
        <v>-26000</v>
      </c>
      <c r="G647" s="47">
        <f>SUM(G648:G663)</f>
        <v>831740</v>
      </c>
      <c r="H647" s="149">
        <f t="shared" si="51"/>
        <v>0.9539724958996181</v>
      </c>
      <c r="I647" s="150">
        <f t="shared" si="52"/>
        <v>0.06033636577240581</v>
      </c>
    </row>
    <row r="648" spans="1:9" ht="12.75">
      <c r="A648" s="66">
        <f t="shared" si="48"/>
        <v>578</v>
      </c>
      <c r="B648" s="6">
        <v>3020</v>
      </c>
      <c r="C648" s="6" t="s">
        <v>58</v>
      </c>
      <c r="D648" s="49">
        <v>2500</v>
      </c>
      <c r="E648" s="49">
        <v>2751</v>
      </c>
      <c r="F648" s="49">
        <v>-1300</v>
      </c>
      <c r="G648" s="49">
        <v>2750</v>
      </c>
      <c r="H648" s="145">
        <f t="shared" si="51"/>
        <v>0.9996364958197019</v>
      </c>
      <c r="I648" s="120">
        <f t="shared" si="52"/>
        <v>0.00019949143467203208</v>
      </c>
    </row>
    <row r="649" spans="1:9" ht="12.75">
      <c r="A649" s="66">
        <f t="shared" si="48"/>
        <v>579</v>
      </c>
      <c r="B649" s="6">
        <v>4010</v>
      </c>
      <c r="C649" s="6" t="s">
        <v>39</v>
      </c>
      <c r="D649" s="49">
        <v>485900</v>
      </c>
      <c r="E649" s="49">
        <v>504187</v>
      </c>
      <c r="F649" s="49">
        <v>0</v>
      </c>
      <c r="G649" s="49">
        <v>496129</v>
      </c>
      <c r="H649" s="145">
        <f t="shared" si="51"/>
        <v>0.9840178346526189</v>
      </c>
      <c r="I649" s="120">
        <f t="shared" si="52"/>
        <v>0.03599035854269113</v>
      </c>
    </row>
    <row r="650" spans="1:9" ht="12.75">
      <c r="A650" s="66">
        <f t="shared" si="48"/>
        <v>580</v>
      </c>
      <c r="B650" s="6">
        <v>4040</v>
      </c>
      <c r="C650" s="6" t="s">
        <v>40</v>
      </c>
      <c r="D650" s="49">
        <v>40400</v>
      </c>
      <c r="E650" s="49">
        <v>38443</v>
      </c>
      <c r="F650" s="49">
        <v>0</v>
      </c>
      <c r="G650" s="49">
        <v>38443</v>
      </c>
      <c r="H650" s="145">
        <f t="shared" si="51"/>
        <v>1</v>
      </c>
      <c r="I650" s="120">
        <f t="shared" si="52"/>
        <v>0.002788745172035247</v>
      </c>
    </row>
    <row r="651" spans="1:9" ht="12.75">
      <c r="A651" s="66">
        <f t="shared" si="48"/>
        <v>581</v>
      </c>
      <c r="B651" s="6">
        <v>4110</v>
      </c>
      <c r="C651" s="6" t="s">
        <v>44</v>
      </c>
      <c r="D651" s="49">
        <v>94100</v>
      </c>
      <c r="E651" s="49">
        <v>96990</v>
      </c>
      <c r="F651" s="49">
        <v>0</v>
      </c>
      <c r="G651" s="49">
        <v>93585</v>
      </c>
      <c r="H651" s="145">
        <f t="shared" si="51"/>
        <v>0.9648932879678317</v>
      </c>
      <c r="I651" s="120">
        <f t="shared" si="52"/>
        <v>0.006788874877738954</v>
      </c>
    </row>
    <row r="652" spans="1:9" ht="12.75">
      <c r="A652" s="66">
        <f t="shared" si="48"/>
        <v>582</v>
      </c>
      <c r="B652" s="6">
        <v>4120</v>
      </c>
      <c r="C652" s="6" t="s">
        <v>45</v>
      </c>
      <c r="D652" s="49">
        <v>12800</v>
      </c>
      <c r="E652" s="49">
        <v>13210</v>
      </c>
      <c r="F652" s="49">
        <v>0</v>
      </c>
      <c r="G652" s="49">
        <v>12781</v>
      </c>
      <c r="H652" s="145">
        <f t="shared" si="51"/>
        <v>0.9675246025738077</v>
      </c>
      <c r="I652" s="120">
        <f t="shared" si="52"/>
        <v>0.0009271636460157245</v>
      </c>
    </row>
    <row r="653" spans="1:9" ht="12.75">
      <c r="A653" s="66">
        <f t="shared" si="48"/>
        <v>583</v>
      </c>
      <c r="B653" s="6">
        <v>4210</v>
      </c>
      <c r="C653" s="6" t="s">
        <v>205</v>
      </c>
      <c r="D653" s="49">
        <v>48000</v>
      </c>
      <c r="E653" s="49">
        <v>46014</v>
      </c>
      <c r="F653" s="49">
        <v>0</v>
      </c>
      <c r="G653" s="49">
        <v>45754</v>
      </c>
      <c r="H653" s="145">
        <f t="shared" si="51"/>
        <v>0.9943495457904116</v>
      </c>
      <c r="I653" s="120">
        <f t="shared" si="52"/>
        <v>0.0033191022189033295</v>
      </c>
    </row>
    <row r="654" spans="1:9" ht="12.75">
      <c r="A654" s="66">
        <f aca="true" t="shared" si="53" ref="A654:A720">A653+1</f>
        <v>584</v>
      </c>
      <c r="B654" s="6">
        <v>4220</v>
      </c>
      <c r="C654" s="6" t="s">
        <v>216</v>
      </c>
      <c r="D654" s="49">
        <v>82700</v>
      </c>
      <c r="E654" s="49">
        <v>82700</v>
      </c>
      <c r="F654" s="49">
        <v>0</v>
      </c>
      <c r="G654" s="49">
        <v>54935</v>
      </c>
      <c r="H654" s="145">
        <f t="shared" si="51"/>
        <v>0.6642684401451028</v>
      </c>
      <c r="I654" s="120">
        <f t="shared" si="52"/>
        <v>0.003985113441348394</v>
      </c>
    </row>
    <row r="655" spans="1:9" ht="12.75">
      <c r="A655" s="66">
        <f t="shared" si="53"/>
        <v>585</v>
      </c>
      <c r="B655" s="6">
        <v>4240</v>
      </c>
      <c r="C655" s="6" t="s">
        <v>217</v>
      </c>
      <c r="D655" s="49"/>
      <c r="E655" s="49"/>
      <c r="F655" s="49"/>
      <c r="G655" s="49"/>
      <c r="H655" s="145"/>
      <c r="I655" s="120"/>
    </row>
    <row r="656" spans="1:9" ht="12.75">
      <c r="A656" s="66">
        <f t="shared" si="53"/>
        <v>586</v>
      </c>
      <c r="B656" s="6"/>
      <c r="C656" s="6" t="s">
        <v>218</v>
      </c>
      <c r="D656" s="49">
        <v>3000</v>
      </c>
      <c r="E656" s="49">
        <v>6027</v>
      </c>
      <c r="F656" s="49">
        <v>-3400</v>
      </c>
      <c r="G656" s="49">
        <v>5988</v>
      </c>
      <c r="H656" s="145">
        <f t="shared" si="51"/>
        <v>0.993529118964659</v>
      </c>
      <c r="I656" s="120">
        <f aca="true" t="shared" si="54" ref="I656:I662">G656/G$857</f>
        <v>0.00043438353120586477</v>
      </c>
    </row>
    <row r="657" spans="1:9" ht="12.75">
      <c r="A657" s="66">
        <f t="shared" si="53"/>
        <v>587</v>
      </c>
      <c r="B657" s="6">
        <v>4260</v>
      </c>
      <c r="C657" s="6" t="s">
        <v>209</v>
      </c>
      <c r="D657" s="49">
        <v>12700</v>
      </c>
      <c r="E657" s="49">
        <v>16260</v>
      </c>
      <c r="F657" s="49">
        <v>0</v>
      </c>
      <c r="G657" s="49">
        <v>16250</v>
      </c>
      <c r="H657" s="145">
        <f t="shared" si="51"/>
        <v>0.9993849938499385</v>
      </c>
      <c r="I657" s="120">
        <f t="shared" si="54"/>
        <v>0.0011788130230620077</v>
      </c>
    </row>
    <row r="658" spans="1:9" ht="12.75">
      <c r="A658" s="66">
        <f t="shared" si="53"/>
        <v>588</v>
      </c>
      <c r="B658" s="6">
        <v>4270</v>
      </c>
      <c r="C658" s="6" t="s">
        <v>204</v>
      </c>
      <c r="D658" s="49">
        <v>5000</v>
      </c>
      <c r="E658" s="49">
        <v>22337</v>
      </c>
      <c r="F658" s="49">
        <v>-10000</v>
      </c>
      <c r="G658" s="49">
        <v>22336</v>
      </c>
      <c r="H658" s="145">
        <f t="shared" si="51"/>
        <v>0.9999552312306935</v>
      </c>
      <c r="I658" s="120">
        <f t="shared" si="54"/>
        <v>0.001620305703576185</v>
      </c>
    </row>
    <row r="659" spans="1:9" ht="12.75">
      <c r="A659" s="66">
        <f t="shared" si="53"/>
        <v>589</v>
      </c>
      <c r="B659" s="6">
        <v>4300</v>
      </c>
      <c r="C659" s="6" t="s">
        <v>220</v>
      </c>
      <c r="D659" s="49">
        <v>14400</v>
      </c>
      <c r="E659" s="49">
        <v>18367</v>
      </c>
      <c r="F659" s="49">
        <v>-11000</v>
      </c>
      <c r="G659" s="49">
        <v>18206</v>
      </c>
      <c r="H659" s="145">
        <f t="shared" si="51"/>
        <v>0.9912342788697119</v>
      </c>
      <c r="I659" s="120">
        <f t="shared" si="54"/>
        <v>0.001320705839868733</v>
      </c>
    </row>
    <row r="660" spans="1:9" ht="12.75">
      <c r="A660" s="66">
        <f t="shared" si="53"/>
        <v>590</v>
      </c>
      <c r="B660" s="6">
        <v>4410</v>
      </c>
      <c r="C660" s="6" t="s">
        <v>41</v>
      </c>
      <c r="D660" s="49">
        <v>600</v>
      </c>
      <c r="E660" s="49">
        <v>212</v>
      </c>
      <c r="F660" s="49">
        <v>-300</v>
      </c>
      <c r="G660" s="49">
        <v>212</v>
      </c>
      <c r="H660" s="145">
        <f t="shared" si="51"/>
        <v>1</v>
      </c>
      <c r="I660" s="120">
        <f t="shared" si="54"/>
        <v>1.5378976054716655E-05</v>
      </c>
    </row>
    <row r="661" spans="1:9" ht="12.75">
      <c r="A661" s="66">
        <f t="shared" si="53"/>
        <v>591</v>
      </c>
      <c r="B661" s="6">
        <v>4430</v>
      </c>
      <c r="C661" s="6" t="s">
        <v>57</v>
      </c>
      <c r="D661" s="49">
        <v>1100</v>
      </c>
      <c r="E661" s="49">
        <v>642</v>
      </c>
      <c r="F661" s="49">
        <v>0</v>
      </c>
      <c r="G661" s="49">
        <v>641</v>
      </c>
      <c r="H661" s="145">
        <f t="shared" si="51"/>
        <v>0.9984423676012462</v>
      </c>
      <c r="I661" s="120">
        <f t="shared" si="54"/>
        <v>4.6499639863553665E-05</v>
      </c>
    </row>
    <row r="662" spans="1:9" ht="12.75">
      <c r="A662" s="66">
        <f t="shared" si="53"/>
        <v>592</v>
      </c>
      <c r="B662" s="6">
        <v>4440</v>
      </c>
      <c r="C662" s="6" t="s">
        <v>63</v>
      </c>
      <c r="D662" s="49">
        <v>26300</v>
      </c>
      <c r="E662" s="49">
        <v>23730</v>
      </c>
      <c r="F662" s="49">
        <v>0</v>
      </c>
      <c r="G662" s="49">
        <v>23730</v>
      </c>
      <c r="H662" s="145">
        <f t="shared" si="51"/>
        <v>1</v>
      </c>
      <c r="I662" s="120">
        <f t="shared" si="54"/>
        <v>0.0017214297253699351</v>
      </c>
    </row>
    <row r="663" spans="1:9" ht="12.75">
      <c r="A663" s="66">
        <f t="shared" si="53"/>
        <v>593</v>
      </c>
      <c r="B663" s="6">
        <v>6060</v>
      </c>
      <c r="C663" s="6" t="s">
        <v>301</v>
      </c>
      <c r="D663" s="49">
        <v>0</v>
      </c>
      <c r="E663" s="49">
        <v>0</v>
      </c>
      <c r="F663" s="49"/>
      <c r="G663" s="49">
        <v>0</v>
      </c>
      <c r="H663" s="145"/>
      <c r="I663" s="120"/>
    </row>
    <row r="664" spans="1:9" s="33" customFormat="1" ht="12.75">
      <c r="A664" s="66">
        <f t="shared" si="53"/>
        <v>594</v>
      </c>
      <c r="B664" s="15">
        <v>85412</v>
      </c>
      <c r="C664" s="9" t="s">
        <v>186</v>
      </c>
      <c r="D664" s="115"/>
      <c r="E664" s="47"/>
      <c r="F664" s="47"/>
      <c r="G664" s="47"/>
      <c r="H664" s="145"/>
      <c r="I664" s="120"/>
    </row>
    <row r="665" spans="1:9" s="33" customFormat="1" ht="12.75">
      <c r="A665" s="66">
        <f t="shared" si="53"/>
        <v>595</v>
      </c>
      <c r="B665" s="15"/>
      <c r="C665" s="9" t="s">
        <v>187</v>
      </c>
      <c r="D665" s="47">
        <f>D666+D670+D674++D682+D687+D690</f>
        <v>62300</v>
      </c>
      <c r="E665" s="47">
        <f>E666+E670+E674++E682+E687+E690</f>
        <v>47497</v>
      </c>
      <c r="F665" s="47">
        <f>F666+F670+F674++F682+F687+F690</f>
        <v>-3000</v>
      </c>
      <c r="G665" s="47">
        <f>G666+G670+G674++G682+G687+G690</f>
        <v>47326</v>
      </c>
      <c r="H665" s="149">
        <f t="shared" si="51"/>
        <v>0.9963997726172179</v>
      </c>
      <c r="I665" s="150">
        <f>G665/G$857</f>
        <v>0.003433138777195851</v>
      </c>
    </row>
    <row r="666" spans="1:9" s="33" customFormat="1" ht="12.75">
      <c r="A666" s="66">
        <f t="shared" si="53"/>
        <v>596</v>
      </c>
      <c r="B666" s="6">
        <v>4110</v>
      </c>
      <c r="C666" s="6" t="s">
        <v>44</v>
      </c>
      <c r="D666" s="95">
        <f>SUM(D668:D669)</f>
        <v>1300</v>
      </c>
      <c r="E666" s="95">
        <f>SUM(E668:E669)</f>
        <v>400</v>
      </c>
      <c r="F666" s="95">
        <f>SUM(F668:F669)</f>
        <v>-800</v>
      </c>
      <c r="G666" s="95">
        <f>SUM(G668:G669)</f>
        <v>378</v>
      </c>
      <c r="H666" s="145">
        <f>G666/E666</f>
        <v>0.945</v>
      </c>
      <c r="I666" s="120">
        <f>G666/G$857</f>
        <v>2.742100447491932E-05</v>
      </c>
    </row>
    <row r="667" spans="1:9" s="33" customFormat="1" ht="12.75">
      <c r="A667" s="66">
        <f t="shared" si="53"/>
        <v>597</v>
      </c>
      <c r="B667" s="6"/>
      <c r="C667" s="6" t="s">
        <v>17</v>
      </c>
      <c r="D667" s="96"/>
      <c r="E667" s="96"/>
      <c r="F667" s="96"/>
      <c r="G667" s="96"/>
      <c r="H667" s="145"/>
      <c r="I667" s="120"/>
    </row>
    <row r="668" spans="1:9" s="33" customFormat="1" ht="12.75">
      <c r="A668" s="66">
        <f t="shared" si="53"/>
        <v>598</v>
      </c>
      <c r="B668" s="6"/>
      <c r="C668" s="6" t="s">
        <v>223</v>
      </c>
      <c r="D668" s="96">
        <v>1300</v>
      </c>
      <c r="E668" s="96">
        <v>400</v>
      </c>
      <c r="F668" s="96">
        <v>-800</v>
      </c>
      <c r="G668" s="96">
        <v>378</v>
      </c>
      <c r="H668" s="145">
        <f>G668/E668</f>
        <v>0.945</v>
      </c>
      <c r="I668" s="120">
        <f>G668/G$857</f>
        <v>2.742100447491932E-05</v>
      </c>
    </row>
    <row r="669" spans="1:9" s="33" customFormat="1" ht="12.75">
      <c r="A669" s="66">
        <f t="shared" si="53"/>
        <v>599</v>
      </c>
      <c r="B669" s="6"/>
      <c r="C669" s="6" t="s">
        <v>65</v>
      </c>
      <c r="D669" s="96">
        <v>0</v>
      </c>
      <c r="E669" s="96">
        <v>0</v>
      </c>
      <c r="F669" s="96">
        <v>0</v>
      </c>
      <c r="G669" s="96">
        <v>0</v>
      </c>
      <c r="H669" s="145"/>
      <c r="I669" s="120"/>
    </row>
    <row r="670" spans="1:9" s="33" customFormat="1" ht="12.75">
      <c r="A670" s="66">
        <f t="shared" si="53"/>
        <v>600</v>
      </c>
      <c r="B670" s="6">
        <v>4120</v>
      </c>
      <c r="C670" s="6" t="s">
        <v>45</v>
      </c>
      <c r="D670" s="95">
        <f>SUM(D672:D673)</f>
        <v>200</v>
      </c>
      <c r="E670" s="95">
        <f>SUM(E672:E673)</f>
        <v>60</v>
      </c>
      <c r="F670" s="95">
        <f>SUM(F672:F673)</f>
        <v>0</v>
      </c>
      <c r="G670" s="95">
        <f>SUM(G672:G673)</f>
        <v>52</v>
      </c>
      <c r="H670" s="145">
        <f>G670/E670</f>
        <v>0.8666666666666667</v>
      </c>
      <c r="I670" s="120">
        <f>G670/G$857</f>
        <v>3.772201673798425E-06</v>
      </c>
    </row>
    <row r="671" spans="1:9" s="33" customFormat="1" ht="12.75">
      <c r="A671" s="66">
        <f t="shared" si="53"/>
        <v>601</v>
      </c>
      <c r="B671" s="6"/>
      <c r="C671" s="6" t="s">
        <v>17</v>
      </c>
      <c r="D671" s="96"/>
      <c r="E671" s="96"/>
      <c r="F671" s="96"/>
      <c r="G671" s="96"/>
      <c r="H671" s="145"/>
      <c r="I671" s="120"/>
    </row>
    <row r="672" spans="1:9" s="33" customFormat="1" ht="12.75">
      <c r="A672" s="66">
        <f t="shared" si="53"/>
        <v>602</v>
      </c>
      <c r="B672" s="6"/>
      <c r="C672" s="6" t="s">
        <v>223</v>
      </c>
      <c r="D672" s="96">
        <v>200</v>
      </c>
      <c r="E672" s="96">
        <v>60</v>
      </c>
      <c r="F672" s="96">
        <v>0</v>
      </c>
      <c r="G672" s="96">
        <v>52</v>
      </c>
      <c r="H672" s="145">
        <f>G672/E672</f>
        <v>0.8666666666666667</v>
      </c>
      <c r="I672" s="120">
        <f>G672/G$857</f>
        <v>3.772201673798425E-06</v>
      </c>
    </row>
    <row r="673" spans="1:9" s="33" customFormat="1" ht="12.75">
      <c r="A673" s="66">
        <f t="shared" si="53"/>
        <v>603</v>
      </c>
      <c r="B673" s="6"/>
      <c r="C673" s="6" t="s">
        <v>65</v>
      </c>
      <c r="D673" s="96">
        <v>0</v>
      </c>
      <c r="E673" s="96">
        <v>0</v>
      </c>
      <c r="F673" s="96">
        <v>0</v>
      </c>
      <c r="G673" s="96">
        <v>0</v>
      </c>
      <c r="H673" s="145"/>
      <c r="I673" s="120"/>
    </row>
    <row r="674" spans="1:9" ht="12.75">
      <c r="A674" s="66">
        <f t="shared" si="53"/>
        <v>604</v>
      </c>
      <c r="B674" s="6">
        <v>4210</v>
      </c>
      <c r="C674" s="6" t="s">
        <v>205</v>
      </c>
      <c r="D674" s="48">
        <f>SUM(D676:D678)</f>
        <v>39500</v>
      </c>
      <c r="E674" s="48">
        <f>SUM(E676:E678)</f>
        <v>20656</v>
      </c>
      <c r="F674" s="48">
        <f>SUM(F676:F678)</f>
        <v>0</v>
      </c>
      <c r="G674" s="48">
        <f>SUM(G676:G678)</f>
        <v>20635</v>
      </c>
      <c r="H674" s="145">
        <f t="shared" si="51"/>
        <v>0.9989833462432223</v>
      </c>
      <c r="I674" s="120">
        <f>G674/G$857</f>
        <v>0.001496911183439048</v>
      </c>
    </row>
    <row r="675" spans="1:9" ht="12.75">
      <c r="A675" s="66">
        <f t="shared" si="53"/>
        <v>605</v>
      </c>
      <c r="B675" s="6"/>
      <c r="C675" s="6" t="s">
        <v>17</v>
      </c>
      <c r="D675" s="49"/>
      <c r="E675" s="49"/>
      <c r="F675" s="49"/>
      <c r="G675" s="49"/>
      <c r="H675" s="145"/>
      <c r="I675" s="120"/>
    </row>
    <row r="676" spans="1:9" ht="12.75">
      <c r="A676" s="66">
        <f t="shared" si="53"/>
        <v>606</v>
      </c>
      <c r="B676" s="6"/>
      <c r="C676" s="6" t="s">
        <v>222</v>
      </c>
      <c r="D676" s="49">
        <v>39500</v>
      </c>
      <c r="E676" s="49">
        <v>5856</v>
      </c>
      <c r="F676" s="49"/>
      <c r="G676" s="49">
        <v>5855</v>
      </c>
      <c r="H676" s="145">
        <f t="shared" si="51"/>
        <v>0.9998292349726776</v>
      </c>
      <c r="I676" s="120">
        <f>G676/G$857</f>
        <v>0.0004247354000017265</v>
      </c>
    </row>
    <row r="677" spans="1:9" ht="12.75">
      <c r="A677" s="66">
        <f t="shared" si="53"/>
        <v>607</v>
      </c>
      <c r="B677" s="6"/>
      <c r="C677" s="6" t="s">
        <v>223</v>
      </c>
      <c r="D677" s="49">
        <v>0</v>
      </c>
      <c r="E677" s="49">
        <v>4800</v>
      </c>
      <c r="F677" s="49"/>
      <c r="G677" s="49">
        <v>4797</v>
      </c>
      <c r="H677" s="145">
        <f t="shared" si="51"/>
        <v>0.999375</v>
      </c>
      <c r="I677" s="120">
        <f>G677/G$857</f>
        <v>0.00034798560440790473</v>
      </c>
    </row>
    <row r="678" spans="1:9" ht="12.75">
      <c r="A678" s="66">
        <f t="shared" si="53"/>
        <v>608</v>
      </c>
      <c r="B678" s="6"/>
      <c r="C678" s="6" t="s">
        <v>65</v>
      </c>
      <c r="D678" s="49">
        <v>0</v>
      </c>
      <c r="E678" s="49">
        <v>10000</v>
      </c>
      <c r="F678" s="49"/>
      <c r="G678" s="49">
        <v>9983</v>
      </c>
      <c r="H678" s="145">
        <f>G678/E678</f>
        <v>0.9983</v>
      </c>
      <c r="I678" s="120">
        <f>G678/G$857</f>
        <v>0.0007241901790294168</v>
      </c>
    </row>
    <row r="679" spans="1:9" ht="12.75">
      <c r="A679" s="66"/>
      <c r="B679" s="6"/>
      <c r="C679" s="6"/>
      <c r="D679" s="49"/>
      <c r="E679" s="49"/>
      <c r="F679" s="49"/>
      <c r="G679" s="49"/>
      <c r="H679" s="145"/>
      <c r="I679" s="120"/>
    </row>
    <row r="680" spans="1:9" ht="12.75">
      <c r="A680" s="66"/>
      <c r="B680" s="6"/>
      <c r="C680" s="6"/>
      <c r="D680" s="49"/>
      <c r="E680" s="49"/>
      <c r="F680" s="49"/>
      <c r="G680" s="49"/>
      <c r="H680" s="145"/>
      <c r="I680" s="120"/>
    </row>
    <row r="681" spans="1:9" ht="12.75">
      <c r="A681" s="66"/>
      <c r="B681" s="6"/>
      <c r="C681" s="6"/>
      <c r="D681" s="49"/>
      <c r="E681" s="49"/>
      <c r="F681" s="49"/>
      <c r="G681" s="49"/>
      <c r="H681" s="145"/>
      <c r="I681" s="120"/>
    </row>
    <row r="682" spans="1:9" ht="12.75">
      <c r="A682" s="66">
        <f>A678+1</f>
        <v>609</v>
      </c>
      <c r="B682" s="6">
        <v>4260</v>
      </c>
      <c r="C682" s="6" t="s">
        <v>209</v>
      </c>
      <c r="D682" s="50">
        <f>SUM(D684:D686)</f>
        <v>3600</v>
      </c>
      <c r="E682" s="50">
        <f>SUM(E684:E686)</f>
        <v>8000</v>
      </c>
      <c r="F682" s="50">
        <f>SUM(F684:F686)</f>
        <v>0</v>
      </c>
      <c r="G682" s="50">
        <f>SUM(G684:G686)</f>
        <v>7938</v>
      </c>
      <c r="H682" s="145">
        <f t="shared" si="51"/>
        <v>0.99225</v>
      </c>
      <c r="I682" s="120">
        <f>G682/G$857</f>
        <v>0.0005758410939733057</v>
      </c>
    </row>
    <row r="683" spans="1:9" ht="12.75">
      <c r="A683" s="66">
        <f t="shared" si="53"/>
        <v>610</v>
      </c>
      <c r="B683" s="6"/>
      <c r="C683" s="6" t="s">
        <v>17</v>
      </c>
      <c r="D683" s="49"/>
      <c r="E683" s="49"/>
      <c r="F683" s="49"/>
      <c r="G683" s="49"/>
      <c r="H683" s="145"/>
      <c r="I683" s="120"/>
    </row>
    <row r="684" spans="1:9" ht="12.75">
      <c r="A684" s="66">
        <f t="shared" si="53"/>
        <v>611</v>
      </c>
      <c r="B684" s="6"/>
      <c r="C684" s="6" t="s">
        <v>222</v>
      </c>
      <c r="D684" s="49">
        <v>0</v>
      </c>
      <c r="E684" s="49">
        <v>0</v>
      </c>
      <c r="F684" s="49"/>
      <c r="G684" s="49">
        <v>0</v>
      </c>
      <c r="H684" s="145"/>
      <c r="I684" s="120"/>
    </row>
    <row r="685" spans="1:9" ht="12.75">
      <c r="A685" s="66">
        <f t="shared" si="53"/>
        <v>612</v>
      </c>
      <c r="B685" s="6"/>
      <c r="C685" s="6" t="s">
        <v>223</v>
      </c>
      <c r="D685" s="49">
        <v>3600</v>
      </c>
      <c r="E685" s="49">
        <v>3000</v>
      </c>
      <c r="F685" s="49"/>
      <c r="G685" s="49">
        <v>2954</v>
      </c>
      <c r="H685" s="145">
        <f>G685/E685</f>
        <v>0.9846666666666667</v>
      </c>
      <c r="I685" s="120">
        <f>G685/G$857</f>
        <v>0.00021429007200770284</v>
      </c>
    </row>
    <row r="686" spans="1:9" ht="12.75">
      <c r="A686" s="66">
        <f t="shared" si="53"/>
        <v>613</v>
      </c>
      <c r="B686" s="6"/>
      <c r="C686" s="6" t="s">
        <v>65</v>
      </c>
      <c r="D686" s="49">
        <v>0</v>
      </c>
      <c r="E686" s="49">
        <v>5000</v>
      </c>
      <c r="F686" s="49"/>
      <c r="G686" s="49">
        <v>4984</v>
      </c>
      <c r="H686" s="145">
        <f>G686/E686</f>
        <v>0.9968</v>
      </c>
      <c r="I686" s="120">
        <f>G686/G$857</f>
        <v>0.0003615510219656029</v>
      </c>
    </row>
    <row r="687" spans="1:9" ht="12.75">
      <c r="A687" s="66">
        <f t="shared" si="53"/>
        <v>614</v>
      </c>
      <c r="B687" s="6">
        <v>4270</v>
      </c>
      <c r="C687" s="6" t="s">
        <v>204</v>
      </c>
      <c r="D687" s="50">
        <f>SUM(D689)</f>
        <v>3000</v>
      </c>
      <c r="E687" s="50">
        <f>SUM(E689)</f>
        <v>2182</v>
      </c>
      <c r="F687" s="50">
        <f>SUM(F689)</f>
        <v>0</v>
      </c>
      <c r="G687" s="50">
        <f>SUM(G689)</f>
        <v>2182</v>
      </c>
      <c r="H687" s="145">
        <f aca="true" t="shared" si="55" ref="H687:H758">G687/E687</f>
        <v>1</v>
      </c>
      <c r="I687" s="120">
        <f>G687/G$857</f>
        <v>0.00015828738561977237</v>
      </c>
    </row>
    <row r="688" spans="1:9" ht="12.75">
      <c r="A688" s="66">
        <f t="shared" si="53"/>
        <v>615</v>
      </c>
      <c r="B688" s="6"/>
      <c r="C688" s="6" t="s">
        <v>17</v>
      </c>
      <c r="D688" s="49"/>
      <c r="E688" s="49"/>
      <c r="F688" s="49"/>
      <c r="G688" s="49"/>
      <c r="H688" s="145"/>
      <c r="I688" s="120"/>
    </row>
    <row r="689" spans="1:9" ht="12.75">
      <c r="A689" s="66">
        <f t="shared" si="53"/>
        <v>616</v>
      </c>
      <c r="B689" s="6"/>
      <c r="C689" s="6" t="s">
        <v>222</v>
      </c>
      <c r="D689" s="49">
        <v>3000</v>
      </c>
      <c r="E689" s="49">
        <v>2182</v>
      </c>
      <c r="F689" s="49"/>
      <c r="G689" s="49">
        <v>2182</v>
      </c>
      <c r="H689" s="145">
        <f t="shared" si="55"/>
        <v>1</v>
      </c>
      <c r="I689" s="120">
        <f>G689/G$857</f>
        <v>0.00015828738561977237</v>
      </c>
    </row>
    <row r="690" spans="1:9" ht="12.75">
      <c r="A690" s="66">
        <f t="shared" si="53"/>
        <v>617</v>
      </c>
      <c r="B690" s="6">
        <v>4300</v>
      </c>
      <c r="C690" s="6" t="s">
        <v>220</v>
      </c>
      <c r="D690" s="48">
        <f>SUM(D692:D694)</f>
        <v>14700</v>
      </c>
      <c r="E690" s="48">
        <f>SUM(E692:E694)</f>
        <v>16199</v>
      </c>
      <c r="F690" s="48">
        <f>SUM(F692:F694)</f>
        <v>-2200</v>
      </c>
      <c r="G690" s="48">
        <f>SUM(G692:G694)</f>
        <v>16141</v>
      </c>
      <c r="H690" s="145">
        <f t="shared" si="55"/>
        <v>0.9964195320698809</v>
      </c>
      <c r="I690" s="120">
        <f>G690/G$857</f>
        <v>0.0011709059080150072</v>
      </c>
    </row>
    <row r="691" spans="1:9" ht="12.75">
      <c r="A691" s="66">
        <f t="shared" si="53"/>
        <v>618</v>
      </c>
      <c r="B691" s="6"/>
      <c r="C691" s="6" t="s">
        <v>17</v>
      </c>
      <c r="D691" s="49"/>
      <c r="E691" s="49"/>
      <c r="F691" s="49"/>
      <c r="G691" s="49"/>
      <c r="H691" s="145"/>
      <c r="I691" s="120"/>
    </row>
    <row r="692" spans="1:9" ht="12.75">
      <c r="A692" s="66">
        <f t="shared" si="53"/>
        <v>619</v>
      </c>
      <c r="B692" s="6"/>
      <c r="C692" s="6" t="s">
        <v>222</v>
      </c>
      <c r="D692" s="49">
        <v>4000</v>
      </c>
      <c r="E692" s="49">
        <v>3159</v>
      </c>
      <c r="F692" s="49">
        <f>G692-E692</f>
        <v>0</v>
      </c>
      <c r="G692" s="49">
        <v>3159</v>
      </c>
      <c r="H692" s="145">
        <f t="shared" si="55"/>
        <v>1</v>
      </c>
      <c r="I692" s="120">
        <f aca="true" t="shared" si="56" ref="I692:I723">G692/G$857</f>
        <v>0.0002291612516832543</v>
      </c>
    </row>
    <row r="693" spans="1:9" ht="12.75">
      <c r="A693" s="66">
        <f t="shared" si="53"/>
        <v>620</v>
      </c>
      <c r="B693" s="6"/>
      <c r="C693" s="6" t="s">
        <v>223</v>
      </c>
      <c r="D693" s="49">
        <v>10700</v>
      </c>
      <c r="E693" s="49">
        <v>8200</v>
      </c>
      <c r="F693" s="49">
        <v>-2200</v>
      </c>
      <c r="G693" s="49">
        <v>8150</v>
      </c>
      <c r="H693" s="145">
        <f>G693/E693</f>
        <v>0.9939024390243902</v>
      </c>
      <c r="I693" s="120">
        <f t="shared" si="56"/>
        <v>0.0005912200700280224</v>
      </c>
    </row>
    <row r="694" spans="1:9" ht="12.75">
      <c r="A694" s="66">
        <f t="shared" si="53"/>
        <v>621</v>
      </c>
      <c r="B694" s="6"/>
      <c r="C694" s="6" t="s">
        <v>65</v>
      </c>
      <c r="D694" s="49">
        <v>0</v>
      </c>
      <c r="E694" s="49">
        <v>4840</v>
      </c>
      <c r="F694" s="49"/>
      <c r="G694" s="49">
        <v>4832</v>
      </c>
      <c r="H694" s="145">
        <f t="shared" si="55"/>
        <v>0.9983471074380166</v>
      </c>
      <c r="I694" s="120">
        <f t="shared" si="56"/>
        <v>0.00035052458630373056</v>
      </c>
    </row>
    <row r="695" spans="1:9" s="82" customFormat="1" ht="12.75" hidden="1">
      <c r="A695" s="66">
        <f t="shared" si="53"/>
        <v>622</v>
      </c>
      <c r="B695" s="72">
        <v>85414</v>
      </c>
      <c r="C695" s="73" t="s">
        <v>289</v>
      </c>
      <c r="D695" s="81">
        <v>0</v>
      </c>
      <c r="E695" s="74">
        <f>E696+E700+E704+E708+E712+E716+E720+E724+E728+E733+E737</f>
        <v>0</v>
      </c>
      <c r="F695" s="74"/>
      <c r="G695" s="74">
        <f>G696+G700+G704+G708+G712+G716+G720+G724+G728+G733+G737</f>
        <v>0</v>
      </c>
      <c r="H695" s="145" t="e">
        <f t="shared" si="55"/>
        <v>#DIV/0!</v>
      </c>
      <c r="I695" s="120">
        <f t="shared" si="56"/>
        <v>0</v>
      </c>
    </row>
    <row r="696" spans="1:9" ht="12.75" hidden="1">
      <c r="A696" s="66">
        <f t="shared" si="53"/>
        <v>623</v>
      </c>
      <c r="B696" s="6">
        <v>3020</v>
      </c>
      <c r="C696" s="6" t="s">
        <v>58</v>
      </c>
      <c r="D696" s="49"/>
      <c r="E696" s="48">
        <f>SUM(E698:E699)</f>
        <v>0</v>
      </c>
      <c r="F696" s="48"/>
      <c r="G696" s="48">
        <f>SUM(G698:G699)</f>
        <v>0</v>
      </c>
      <c r="H696" s="145" t="e">
        <f t="shared" si="55"/>
        <v>#DIV/0!</v>
      </c>
      <c r="I696" s="120">
        <f t="shared" si="56"/>
        <v>0</v>
      </c>
    </row>
    <row r="697" spans="1:9" ht="12.75" hidden="1">
      <c r="A697" s="66">
        <f t="shared" si="53"/>
        <v>624</v>
      </c>
      <c r="B697" s="6"/>
      <c r="C697" s="6" t="s">
        <v>17</v>
      </c>
      <c r="D697" s="49"/>
      <c r="E697" s="49"/>
      <c r="F697" s="49"/>
      <c r="G697" s="49"/>
      <c r="H697" s="145" t="e">
        <f t="shared" si="55"/>
        <v>#DIV/0!</v>
      </c>
      <c r="I697" s="120">
        <f t="shared" si="56"/>
        <v>0</v>
      </c>
    </row>
    <row r="698" spans="1:9" ht="12.75" hidden="1">
      <c r="A698" s="66">
        <f t="shared" si="53"/>
        <v>625</v>
      </c>
      <c r="B698" s="6"/>
      <c r="C698" s="6" t="s">
        <v>222</v>
      </c>
      <c r="D698" s="49"/>
      <c r="E698" s="49">
        <v>0</v>
      </c>
      <c r="F698" s="49"/>
      <c r="G698" s="49">
        <v>0</v>
      </c>
      <c r="H698" s="145" t="e">
        <f t="shared" si="55"/>
        <v>#DIV/0!</v>
      </c>
      <c r="I698" s="120">
        <f t="shared" si="56"/>
        <v>0</v>
      </c>
    </row>
    <row r="699" spans="1:9" ht="12.75" hidden="1">
      <c r="A699" s="66">
        <f t="shared" si="53"/>
        <v>626</v>
      </c>
      <c r="B699" s="6"/>
      <c r="C699" s="6" t="s">
        <v>65</v>
      </c>
      <c r="D699" s="49"/>
      <c r="E699" s="49">
        <v>0</v>
      </c>
      <c r="F699" s="49"/>
      <c r="G699" s="49">
        <v>0</v>
      </c>
      <c r="H699" s="145" t="e">
        <f t="shared" si="55"/>
        <v>#DIV/0!</v>
      </c>
      <c r="I699" s="120">
        <f t="shared" si="56"/>
        <v>0</v>
      </c>
    </row>
    <row r="700" spans="1:9" ht="12.75" hidden="1">
      <c r="A700" s="66">
        <f t="shared" si="53"/>
        <v>627</v>
      </c>
      <c r="B700" s="6">
        <v>4010</v>
      </c>
      <c r="C700" s="6" t="s">
        <v>39</v>
      </c>
      <c r="D700" s="49"/>
      <c r="E700" s="48">
        <f>SUM(E702:E703)</f>
        <v>0</v>
      </c>
      <c r="F700" s="48"/>
      <c r="G700" s="48">
        <f>SUM(G702:G703)</f>
        <v>0</v>
      </c>
      <c r="H700" s="145" t="e">
        <f t="shared" si="55"/>
        <v>#DIV/0!</v>
      </c>
      <c r="I700" s="120">
        <f t="shared" si="56"/>
        <v>0</v>
      </c>
    </row>
    <row r="701" spans="1:9" ht="12.75" hidden="1">
      <c r="A701" s="66">
        <f t="shared" si="53"/>
        <v>628</v>
      </c>
      <c r="B701" s="6"/>
      <c r="C701" s="6" t="s">
        <v>17</v>
      </c>
      <c r="D701" s="49"/>
      <c r="E701" s="49"/>
      <c r="F701" s="49"/>
      <c r="G701" s="49"/>
      <c r="H701" s="145" t="e">
        <f t="shared" si="55"/>
        <v>#DIV/0!</v>
      </c>
      <c r="I701" s="120">
        <f t="shared" si="56"/>
        <v>0</v>
      </c>
    </row>
    <row r="702" spans="1:9" ht="12.75" hidden="1">
      <c r="A702" s="66">
        <f t="shared" si="53"/>
        <v>629</v>
      </c>
      <c r="B702" s="6"/>
      <c r="C702" s="6" t="s">
        <v>222</v>
      </c>
      <c r="D702" s="49"/>
      <c r="E702" s="49">
        <v>0</v>
      </c>
      <c r="F702" s="49"/>
      <c r="G702" s="49">
        <v>0</v>
      </c>
      <c r="H702" s="145" t="e">
        <f t="shared" si="55"/>
        <v>#DIV/0!</v>
      </c>
      <c r="I702" s="120">
        <f t="shared" si="56"/>
        <v>0</v>
      </c>
    </row>
    <row r="703" spans="1:9" ht="12.75" hidden="1">
      <c r="A703" s="66">
        <f t="shared" si="53"/>
        <v>630</v>
      </c>
      <c r="B703" s="6"/>
      <c r="C703" s="6" t="s">
        <v>65</v>
      </c>
      <c r="D703" s="49"/>
      <c r="E703" s="49">
        <v>0</v>
      </c>
      <c r="F703" s="49"/>
      <c r="G703" s="49">
        <v>0</v>
      </c>
      <c r="H703" s="145" t="e">
        <f t="shared" si="55"/>
        <v>#DIV/0!</v>
      </c>
      <c r="I703" s="120">
        <f t="shared" si="56"/>
        <v>0</v>
      </c>
    </row>
    <row r="704" spans="1:9" ht="12.75" hidden="1">
      <c r="A704" s="66">
        <f t="shared" si="53"/>
        <v>631</v>
      </c>
      <c r="B704" s="6">
        <v>4040</v>
      </c>
      <c r="C704" s="6" t="s">
        <v>40</v>
      </c>
      <c r="D704" s="49"/>
      <c r="E704" s="48">
        <f>SUM(E706:E707)</f>
        <v>0</v>
      </c>
      <c r="F704" s="48"/>
      <c r="G704" s="48">
        <f>SUM(G706:G707)</f>
        <v>0</v>
      </c>
      <c r="H704" s="145" t="e">
        <f t="shared" si="55"/>
        <v>#DIV/0!</v>
      </c>
      <c r="I704" s="120">
        <f t="shared" si="56"/>
        <v>0</v>
      </c>
    </row>
    <row r="705" spans="1:9" ht="12.75" hidden="1">
      <c r="A705" s="66">
        <f t="shared" si="53"/>
        <v>632</v>
      </c>
      <c r="B705" s="6"/>
      <c r="C705" s="6" t="s">
        <v>17</v>
      </c>
      <c r="D705" s="49"/>
      <c r="E705" s="49"/>
      <c r="F705" s="49"/>
      <c r="G705" s="49"/>
      <c r="H705" s="145" t="e">
        <f t="shared" si="55"/>
        <v>#DIV/0!</v>
      </c>
      <c r="I705" s="120">
        <f t="shared" si="56"/>
        <v>0</v>
      </c>
    </row>
    <row r="706" spans="1:9" ht="12.75" hidden="1">
      <c r="A706" s="66">
        <f t="shared" si="53"/>
        <v>633</v>
      </c>
      <c r="B706" s="6"/>
      <c r="C706" s="6" t="s">
        <v>222</v>
      </c>
      <c r="D706" s="49"/>
      <c r="E706" s="49">
        <v>0</v>
      </c>
      <c r="F706" s="49"/>
      <c r="G706" s="49">
        <v>0</v>
      </c>
      <c r="H706" s="145" t="e">
        <f t="shared" si="55"/>
        <v>#DIV/0!</v>
      </c>
      <c r="I706" s="120">
        <f t="shared" si="56"/>
        <v>0</v>
      </c>
    </row>
    <row r="707" spans="1:9" ht="12.75" hidden="1">
      <c r="A707" s="66">
        <f t="shared" si="53"/>
        <v>634</v>
      </c>
      <c r="B707" s="6"/>
      <c r="C707" s="6" t="s">
        <v>65</v>
      </c>
      <c r="D707" s="49"/>
      <c r="E707" s="49">
        <v>0</v>
      </c>
      <c r="F707" s="49"/>
      <c r="G707" s="49">
        <v>0</v>
      </c>
      <c r="H707" s="145" t="e">
        <f t="shared" si="55"/>
        <v>#DIV/0!</v>
      </c>
      <c r="I707" s="120">
        <f t="shared" si="56"/>
        <v>0</v>
      </c>
    </row>
    <row r="708" spans="1:9" ht="12.75" hidden="1">
      <c r="A708" s="66">
        <f t="shared" si="53"/>
        <v>635</v>
      </c>
      <c r="B708" s="6">
        <v>4110</v>
      </c>
      <c r="C708" s="6" t="s">
        <v>62</v>
      </c>
      <c r="D708" s="49"/>
      <c r="E708" s="48">
        <f>SUM(E710:E711)</f>
        <v>0</v>
      </c>
      <c r="F708" s="48"/>
      <c r="G708" s="48">
        <f>SUM(G710:G711)</f>
        <v>0</v>
      </c>
      <c r="H708" s="145" t="e">
        <f t="shared" si="55"/>
        <v>#DIV/0!</v>
      </c>
      <c r="I708" s="120">
        <f t="shared" si="56"/>
        <v>0</v>
      </c>
    </row>
    <row r="709" spans="1:9" ht="12.75" hidden="1">
      <c r="A709" s="66">
        <f t="shared" si="53"/>
        <v>636</v>
      </c>
      <c r="B709" s="6"/>
      <c r="C709" s="6" t="s">
        <v>17</v>
      </c>
      <c r="D709" s="49"/>
      <c r="E709" s="49"/>
      <c r="F709" s="49"/>
      <c r="G709" s="49"/>
      <c r="H709" s="145" t="e">
        <f t="shared" si="55"/>
        <v>#DIV/0!</v>
      </c>
      <c r="I709" s="120">
        <f t="shared" si="56"/>
        <v>0</v>
      </c>
    </row>
    <row r="710" spans="1:9" ht="12.75" hidden="1">
      <c r="A710" s="66">
        <f t="shared" si="53"/>
        <v>637</v>
      </c>
      <c r="B710" s="6"/>
      <c r="C710" s="6" t="s">
        <v>222</v>
      </c>
      <c r="D710" s="49"/>
      <c r="E710" s="49">
        <v>0</v>
      </c>
      <c r="F710" s="49"/>
      <c r="G710" s="49">
        <v>0</v>
      </c>
      <c r="H710" s="145" t="e">
        <f t="shared" si="55"/>
        <v>#DIV/0!</v>
      </c>
      <c r="I710" s="120">
        <f t="shared" si="56"/>
        <v>0</v>
      </c>
    </row>
    <row r="711" spans="1:9" ht="12.75" hidden="1">
      <c r="A711" s="66">
        <f t="shared" si="53"/>
        <v>638</v>
      </c>
      <c r="B711" s="6"/>
      <c r="C711" s="6" t="s">
        <v>65</v>
      </c>
      <c r="D711" s="49"/>
      <c r="E711" s="49">
        <v>0</v>
      </c>
      <c r="F711" s="49"/>
      <c r="G711" s="49">
        <v>0</v>
      </c>
      <c r="H711" s="145" t="e">
        <f t="shared" si="55"/>
        <v>#DIV/0!</v>
      </c>
      <c r="I711" s="120">
        <f t="shared" si="56"/>
        <v>0</v>
      </c>
    </row>
    <row r="712" spans="1:9" ht="12.75" hidden="1">
      <c r="A712" s="66">
        <f t="shared" si="53"/>
        <v>639</v>
      </c>
      <c r="B712" s="6">
        <v>4120</v>
      </c>
      <c r="C712" s="6" t="s">
        <v>45</v>
      </c>
      <c r="D712" s="49"/>
      <c r="E712" s="48">
        <f>SUM(E714:E715)</f>
        <v>0</v>
      </c>
      <c r="F712" s="48"/>
      <c r="G712" s="48">
        <f>SUM(G714:G715)</f>
        <v>0</v>
      </c>
      <c r="H712" s="145" t="e">
        <f t="shared" si="55"/>
        <v>#DIV/0!</v>
      </c>
      <c r="I712" s="120">
        <f t="shared" si="56"/>
        <v>0</v>
      </c>
    </row>
    <row r="713" spans="1:9" ht="12.75" hidden="1">
      <c r="A713" s="66">
        <f t="shared" si="53"/>
        <v>640</v>
      </c>
      <c r="B713" s="6"/>
      <c r="C713" s="6" t="s">
        <v>17</v>
      </c>
      <c r="D713" s="49"/>
      <c r="E713" s="49"/>
      <c r="F713" s="49"/>
      <c r="G713" s="49"/>
      <c r="H713" s="145" t="e">
        <f t="shared" si="55"/>
        <v>#DIV/0!</v>
      </c>
      <c r="I713" s="120">
        <f t="shared" si="56"/>
        <v>0</v>
      </c>
    </row>
    <row r="714" spans="1:9" ht="12.75" hidden="1">
      <c r="A714" s="66">
        <f t="shared" si="53"/>
        <v>641</v>
      </c>
      <c r="B714" s="6"/>
      <c r="C714" s="6" t="s">
        <v>222</v>
      </c>
      <c r="D714" s="49"/>
      <c r="E714" s="49">
        <v>0</v>
      </c>
      <c r="F714" s="49"/>
      <c r="G714" s="49">
        <v>0</v>
      </c>
      <c r="H714" s="145" t="e">
        <f t="shared" si="55"/>
        <v>#DIV/0!</v>
      </c>
      <c r="I714" s="120">
        <f t="shared" si="56"/>
        <v>0</v>
      </c>
    </row>
    <row r="715" spans="1:9" ht="12.75" hidden="1">
      <c r="A715" s="66">
        <f t="shared" si="53"/>
        <v>642</v>
      </c>
      <c r="B715" s="6"/>
      <c r="C715" s="6" t="s">
        <v>65</v>
      </c>
      <c r="D715" s="49"/>
      <c r="E715" s="49">
        <v>0</v>
      </c>
      <c r="F715" s="49"/>
      <c r="G715" s="49">
        <v>0</v>
      </c>
      <c r="H715" s="145" t="e">
        <f t="shared" si="55"/>
        <v>#DIV/0!</v>
      </c>
      <c r="I715" s="120">
        <f t="shared" si="56"/>
        <v>0</v>
      </c>
    </row>
    <row r="716" spans="1:9" ht="12.75" hidden="1">
      <c r="A716" s="66">
        <f t="shared" si="53"/>
        <v>643</v>
      </c>
      <c r="B716" s="6">
        <v>4210</v>
      </c>
      <c r="C716" s="6" t="s">
        <v>205</v>
      </c>
      <c r="D716" s="49"/>
      <c r="E716" s="48">
        <f>SUM(E718:E719)</f>
        <v>0</v>
      </c>
      <c r="F716" s="48"/>
      <c r="G716" s="48">
        <f>SUM(G718:G719)</f>
        <v>0</v>
      </c>
      <c r="H716" s="145" t="e">
        <f t="shared" si="55"/>
        <v>#DIV/0!</v>
      </c>
      <c r="I716" s="120">
        <f t="shared" si="56"/>
        <v>0</v>
      </c>
    </row>
    <row r="717" spans="1:9" ht="12.75" hidden="1">
      <c r="A717" s="66">
        <f t="shared" si="53"/>
        <v>644</v>
      </c>
      <c r="B717" s="6"/>
      <c r="C717" s="6" t="s">
        <v>17</v>
      </c>
      <c r="D717" s="49"/>
      <c r="E717" s="48"/>
      <c r="F717" s="48"/>
      <c r="G717" s="48"/>
      <c r="H717" s="145" t="e">
        <f t="shared" si="55"/>
        <v>#DIV/0!</v>
      </c>
      <c r="I717" s="120">
        <f t="shared" si="56"/>
        <v>0</v>
      </c>
    </row>
    <row r="718" spans="1:9" ht="12.75" hidden="1">
      <c r="A718" s="66">
        <f t="shared" si="53"/>
        <v>645</v>
      </c>
      <c r="B718" s="6"/>
      <c r="C718" s="6" t="s">
        <v>222</v>
      </c>
      <c r="D718" s="49"/>
      <c r="E718" s="49">
        <v>0</v>
      </c>
      <c r="F718" s="49"/>
      <c r="G718" s="49">
        <v>0</v>
      </c>
      <c r="H718" s="145" t="e">
        <f t="shared" si="55"/>
        <v>#DIV/0!</v>
      </c>
      <c r="I718" s="120">
        <f t="shared" si="56"/>
        <v>0</v>
      </c>
    </row>
    <row r="719" spans="1:9" ht="12.75" hidden="1">
      <c r="A719" s="66">
        <f t="shared" si="53"/>
        <v>646</v>
      </c>
      <c r="B719" s="6"/>
      <c r="C719" s="6" t="s">
        <v>65</v>
      </c>
      <c r="D719" s="49"/>
      <c r="E719" s="49">
        <v>0</v>
      </c>
      <c r="F719" s="49"/>
      <c r="G719" s="49">
        <v>0</v>
      </c>
      <c r="H719" s="145" t="e">
        <f t="shared" si="55"/>
        <v>#DIV/0!</v>
      </c>
      <c r="I719" s="120">
        <f t="shared" si="56"/>
        <v>0</v>
      </c>
    </row>
    <row r="720" spans="1:9" ht="12.75" hidden="1">
      <c r="A720" s="66">
        <f t="shared" si="53"/>
        <v>647</v>
      </c>
      <c r="B720" s="6">
        <v>4220</v>
      </c>
      <c r="C720" s="6" t="s">
        <v>216</v>
      </c>
      <c r="D720" s="49"/>
      <c r="E720" s="48">
        <f>SUM(E722:E723)</f>
        <v>0</v>
      </c>
      <c r="F720" s="48"/>
      <c r="G720" s="48">
        <f>SUM(G722:G723)</f>
        <v>0</v>
      </c>
      <c r="H720" s="145" t="e">
        <f t="shared" si="55"/>
        <v>#DIV/0!</v>
      </c>
      <c r="I720" s="120">
        <f t="shared" si="56"/>
        <v>0</v>
      </c>
    </row>
    <row r="721" spans="1:9" ht="12.75" hidden="1">
      <c r="A721" s="66">
        <f aca="true" t="shared" si="57" ref="A721:A781">A720+1</f>
        <v>648</v>
      </c>
      <c r="B721" s="6"/>
      <c r="C721" s="6" t="s">
        <v>17</v>
      </c>
      <c r="D721" s="49"/>
      <c r="E721" s="49"/>
      <c r="F721" s="49"/>
      <c r="G721" s="49"/>
      <c r="H721" s="145" t="e">
        <f t="shared" si="55"/>
        <v>#DIV/0!</v>
      </c>
      <c r="I721" s="120">
        <f t="shared" si="56"/>
        <v>0</v>
      </c>
    </row>
    <row r="722" spans="1:9" ht="12.75" hidden="1">
      <c r="A722" s="66">
        <f t="shared" si="57"/>
        <v>649</v>
      </c>
      <c r="B722" s="6"/>
      <c r="C722" s="6" t="s">
        <v>222</v>
      </c>
      <c r="D722" s="49"/>
      <c r="E722" s="49">
        <v>0</v>
      </c>
      <c r="F722" s="49"/>
      <c r="G722" s="49">
        <v>0</v>
      </c>
      <c r="H722" s="145" t="e">
        <f t="shared" si="55"/>
        <v>#DIV/0!</v>
      </c>
      <c r="I722" s="120">
        <f t="shared" si="56"/>
        <v>0</v>
      </c>
    </row>
    <row r="723" spans="1:9" ht="12.75" hidden="1">
      <c r="A723" s="66">
        <f t="shared" si="57"/>
        <v>650</v>
      </c>
      <c r="B723" s="6"/>
      <c r="C723" s="6" t="s">
        <v>65</v>
      </c>
      <c r="D723" s="49"/>
      <c r="E723" s="49">
        <v>0</v>
      </c>
      <c r="F723" s="49"/>
      <c r="G723" s="49">
        <v>0</v>
      </c>
      <c r="H723" s="145" t="e">
        <f t="shared" si="55"/>
        <v>#DIV/0!</v>
      </c>
      <c r="I723" s="120">
        <f t="shared" si="56"/>
        <v>0</v>
      </c>
    </row>
    <row r="724" spans="1:9" ht="12.75" hidden="1">
      <c r="A724" s="66">
        <f t="shared" si="57"/>
        <v>651</v>
      </c>
      <c r="B724" s="6">
        <v>4260</v>
      </c>
      <c r="C724" s="6" t="s">
        <v>209</v>
      </c>
      <c r="D724" s="49"/>
      <c r="E724" s="48">
        <f>SUM(E726:E727)</f>
        <v>0</v>
      </c>
      <c r="F724" s="48"/>
      <c r="G724" s="48">
        <f>SUM(G726:G727)</f>
        <v>0</v>
      </c>
      <c r="H724" s="145" t="e">
        <f t="shared" si="55"/>
        <v>#DIV/0!</v>
      </c>
      <c r="I724" s="120">
        <f aca="true" t="shared" si="58" ref="I724:I742">G724/G$857</f>
        <v>0</v>
      </c>
    </row>
    <row r="725" spans="1:9" ht="12.75" hidden="1">
      <c r="A725" s="66">
        <f t="shared" si="57"/>
        <v>652</v>
      </c>
      <c r="B725" s="6"/>
      <c r="C725" s="6" t="s">
        <v>17</v>
      </c>
      <c r="D725" s="49"/>
      <c r="E725" s="49"/>
      <c r="F725" s="49"/>
      <c r="G725" s="49"/>
      <c r="H725" s="145" t="e">
        <f t="shared" si="55"/>
        <v>#DIV/0!</v>
      </c>
      <c r="I725" s="120">
        <f t="shared" si="58"/>
        <v>0</v>
      </c>
    </row>
    <row r="726" spans="1:9" ht="12.75" hidden="1">
      <c r="A726" s="66">
        <f t="shared" si="57"/>
        <v>653</v>
      </c>
      <c r="B726" s="6"/>
      <c r="C726" s="6" t="s">
        <v>222</v>
      </c>
      <c r="D726" s="49"/>
      <c r="E726" s="49">
        <v>0</v>
      </c>
      <c r="F726" s="49"/>
      <c r="G726" s="49">
        <v>0</v>
      </c>
      <c r="H726" s="145" t="e">
        <f t="shared" si="55"/>
        <v>#DIV/0!</v>
      </c>
      <c r="I726" s="120">
        <f t="shared" si="58"/>
        <v>0</v>
      </c>
    </row>
    <row r="727" spans="1:9" ht="12.75" hidden="1">
      <c r="A727" s="66">
        <f t="shared" si="57"/>
        <v>654</v>
      </c>
      <c r="B727" s="6"/>
      <c r="C727" s="6" t="s">
        <v>65</v>
      </c>
      <c r="D727" s="49"/>
      <c r="E727" s="49">
        <v>0</v>
      </c>
      <c r="F727" s="49"/>
      <c r="G727" s="49">
        <v>0</v>
      </c>
      <c r="H727" s="145" t="e">
        <f t="shared" si="55"/>
        <v>#DIV/0!</v>
      </c>
      <c r="I727" s="120">
        <f t="shared" si="58"/>
        <v>0</v>
      </c>
    </row>
    <row r="728" spans="1:9" ht="12.75" hidden="1">
      <c r="A728" s="66">
        <f t="shared" si="57"/>
        <v>655</v>
      </c>
      <c r="B728" s="6">
        <v>4270</v>
      </c>
      <c r="C728" s="6" t="s">
        <v>204</v>
      </c>
      <c r="D728" s="49"/>
      <c r="E728" s="48">
        <f>SUM(E730:E731)</f>
        <v>0</v>
      </c>
      <c r="F728" s="48"/>
      <c r="G728" s="48">
        <f>SUM(G730:G731)</f>
        <v>0</v>
      </c>
      <c r="H728" s="145" t="e">
        <f t="shared" si="55"/>
        <v>#DIV/0!</v>
      </c>
      <c r="I728" s="120">
        <f t="shared" si="58"/>
        <v>0</v>
      </c>
    </row>
    <row r="729" spans="1:9" ht="12.75" hidden="1">
      <c r="A729" s="66">
        <f t="shared" si="57"/>
        <v>656</v>
      </c>
      <c r="B729" s="6"/>
      <c r="C729" s="6" t="s">
        <v>17</v>
      </c>
      <c r="D729" s="49"/>
      <c r="E729" s="49"/>
      <c r="F729" s="49"/>
      <c r="G729" s="49"/>
      <c r="H729" s="145" t="e">
        <f t="shared" si="55"/>
        <v>#DIV/0!</v>
      </c>
      <c r="I729" s="120">
        <f t="shared" si="58"/>
        <v>0</v>
      </c>
    </row>
    <row r="730" spans="1:9" ht="12.75" hidden="1">
      <c r="A730" s="66">
        <f t="shared" si="57"/>
        <v>657</v>
      </c>
      <c r="B730" s="6"/>
      <c r="C730" s="6" t="s">
        <v>222</v>
      </c>
      <c r="D730" s="49"/>
      <c r="E730" s="49">
        <v>0</v>
      </c>
      <c r="F730" s="49"/>
      <c r="G730" s="49">
        <v>0</v>
      </c>
      <c r="H730" s="145" t="e">
        <f t="shared" si="55"/>
        <v>#DIV/0!</v>
      </c>
      <c r="I730" s="120">
        <f t="shared" si="58"/>
        <v>0</v>
      </c>
    </row>
    <row r="731" spans="1:9" ht="12.75" hidden="1">
      <c r="A731" s="66">
        <f t="shared" si="57"/>
        <v>658</v>
      </c>
      <c r="B731" s="6"/>
      <c r="C731" s="6" t="s">
        <v>65</v>
      </c>
      <c r="D731" s="49"/>
      <c r="E731" s="49"/>
      <c r="F731" s="49"/>
      <c r="G731" s="49">
        <v>0</v>
      </c>
      <c r="H731" s="145" t="e">
        <f t="shared" si="55"/>
        <v>#DIV/0!</v>
      </c>
      <c r="I731" s="120">
        <f t="shared" si="58"/>
        <v>0</v>
      </c>
    </row>
    <row r="732" spans="1:9" ht="12.75" hidden="1">
      <c r="A732" s="66">
        <f t="shared" si="57"/>
        <v>659</v>
      </c>
      <c r="B732" s="6"/>
      <c r="C732" s="6"/>
      <c r="D732" s="49"/>
      <c r="E732" s="49"/>
      <c r="F732" s="49"/>
      <c r="G732" s="49"/>
      <c r="H732" s="145" t="e">
        <f t="shared" si="55"/>
        <v>#DIV/0!</v>
      </c>
      <c r="I732" s="120">
        <f t="shared" si="58"/>
        <v>0</v>
      </c>
    </row>
    <row r="733" spans="1:9" ht="12.75" hidden="1">
      <c r="A733" s="66">
        <f t="shared" si="57"/>
        <v>660</v>
      </c>
      <c r="B733" s="6">
        <v>4300</v>
      </c>
      <c r="C733" s="6" t="s">
        <v>203</v>
      </c>
      <c r="D733" s="49"/>
      <c r="E733" s="48">
        <f>SUM(E735:E736)</f>
        <v>0</v>
      </c>
      <c r="F733" s="48"/>
      <c r="G733" s="48">
        <f>SUM(G735:G736)</f>
        <v>0</v>
      </c>
      <c r="H733" s="145" t="e">
        <f t="shared" si="55"/>
        <v>#DIV/0!</v>
      </c>
      <c r="I733" s="120">
        <f t="shared" si="58"/>
        <v>0</v>
      </c>
    </row>
    <row r="734" spans="1:9" ht="12.75" hidden="1">
      <c r="A734" s="66">
        <f t="shared" si="57"/>
        <v>661</v>
      </c>
      <c r="B734" s="6"/>
      <c r="C734" s="6" t="s">
        <v>17</v>
      </c>
      <c r="D734" s="49"/>
      <c r="E734" s="49"/>
      <c r="F734" s="49"/>
      <c r="G734" s="49"/>
      <c r="H734" s="145" t="e">
        <f t="shared" si="55"/>
        <v>#DIV/0!</v>
      </c>
      <c r="I734" s="120">
        <f t="shared" si="58"/>
        <v>0</v>
      </c>
    </row>
    <row r="735" spans="1:9" ht="12.75" hidden="1">
      <c r="A735" s="66">
        <f t="shared" si="57"/>
        <v>662</v>
      </c>
      <c r="B735" s="6"/>
      <c r="C735" s="6" t="s">
        <v>222</v>
      </c>
      <c r="D735" s="49"/>
      <c r="E735" s="49">
        <v>0</v>
      </c>
      <c r="F735" s="49"/>
      <c r="G735" s="49">
        <v>0</v>
      </c>
      <c r="H735" s="145" t="e">
        <f t="shared" si="55"/>
        <v>#DIV/0!</v>
      </c>
      <c r="I735" s="120">
        <f t="shared" si="58"/>
        <v>0</v>
      </c>
    </row>
    <row r="736" spans="1:9" ht="12.75" hidden="1">
      <c r="A736" s="66">
        <f t="shared" si="57"/>
        <v>663</v>
      </c>
      <c r="B736" s="6"/>
      <c r="C736" s="6" t="s">
        <v>65</v>
      </c>
      <c r="D736" s="49"/>
      <c r="E736" s="49">
        <v>0</v>
      </c>
      <c r="F736" s="49"/>
      <c r="G736" s="49">
        <v>0</v>
      </c>
      <c r="H736" s="145" t="e">
        <f t="shared" si="55"/>
        <v>#DIV/0!</v>
      </c>
      <c r="I736" s="120">
        <f t="shared" si="58"/>
        <v>0</v>
      </c>
    </row>
    <row r="737" spans="1:9" ht="12.75" hidden="1">
      <c r="A737" s="66">
        <f t="shared" si="57"/>
        <v>664</v>
      </c>
      <c r="B737" s="6">
        <v>4440</v>
      </c>
      <c r="C737" s="6" t="s">
        <v>63</v>
      </c>
      <c r="D737" s="49"/>
      <c r="E737" s="48">
        <f>SUM(E739:E740)</f>
        <v>0</v>
      </c>
      <c r="F737" s="48"/>
      <c r="G737" s="48">
        <f>SUM(G739:G740)</f>
        <v>0</v>
      </c>
      <c r="H737" s="145" t="e">
        <f t="shared" si="55"/>
        <v>#DIV/0!</v>
      </c>
      <c r="I737" s="120">
        <f t="shared" si="58"/>
        <v>0</v>
      </c>
    </row>
    <row r="738" spans="1:9" ht="12.75" hidden="1">
      <c r="A738" s="66">
        <f t="shared" si="57"/>
        <v>665</v>
      </c>
      <c r="B738" s="6"/>
      <c r="C738" s="6" t="s">
        <v>17</v>
      </c>
      <c r="D738" s="49"/>
      <c r="E738" s="49"/>
      <c r="F738" s="49"/>
      <c r="G738" s="49"/>
      <c r="H738" s="145" t="e">
        <f t="shared" si="55"/>
        <v>#DIV/0!</v>
      </c>
      <c r="I738" s="120">
        <f t="shared" si="58"/>
        <v>0</v>
      </c>
    </row>
    <row r="739" spans="1:9" ht="12.75" hidden="1">
      <c r="A739" s="66">
        <f t="shared" si="57"/>
        <v>666</v>
      </c>
      <c r="B739" s="6"/>
      <c r="C739" s="6" t="s">
        <v>222</v>
      </c>
      <c r="D739" s="49"/>
      <c r="E739" s="49">
        <v>0</v>
      </c>
      <c r="F739" s="49"/>
      <c r="G739" s="49">
        <v>0</v>
      </c>
      <c r="H739" s="145" t="e">
        <f t="shared" si="55"/>
        <v>#DIV/0!</v>
      </c>
      <c r="I739" s="120">
        <f t="shared" si="58"/>
        <v>0</v>
      </c>
    </row>
    <row r="740" spans="1:9" ht="12.75" hidden="1">
      <c r="A740" s="66">
        <f t="shared" si="57"/>
        <v>667</v>
      </c>
      <c r="B740" s="6"/>
      <c r="C740" s="6" t="s">
        <v>65</v>
      </c>
      <c r="D740" s="49"/>
      <c r="E740" s="49"/>
      <c r="F740" s="49"/>
      <c r="G740" s="49">
        <v>0</v>
      </c>
      <c r="H740" s="145" t="e">
        <f t="shared" si="55"/>
        <v>#DIV/0!</v>
      </c>
      <c r="I740" s="120">
        <f t="shared" si="58"/>
        <v>0</v>
      </c>
    </row>
    <row r="741" spans="1:9" ht="12.75">
      <c r="A741" s="66">
        <f t="shared" si="57"/>
        <v>668</v>
      </c>
      <c r="B741" s="72">
        <v>85446</v>
      </c>
      <c r="C741" s="73" t="s">
        <v>315</v>
      </c>
      <c r="D741" s="81">
        <f>D742+D747</f>
        <v>2850</v>
      </c>
      <c r="E741" s="81">
        <f>E742+E747</f>
        <v>3820</v>
      </c>
      <c r="F741" s="81">
        <f>F742+F747</f>
        <v>0</v>
      </c>
      <c r="G741" s="81">
        <f>G742+G747</f>
        <v>3596</v>
      </c>
      <c r="H741" s="149">
        <f t="shared" si="55"/>
        <v>0.9413612565445026</v>
      </c>
      <c r="I741" s="150">
        <f t="shared" si="58"/>
        <v>0.0002608622542111372</v>
      </c>
    </row>
    <row r="742" spans="1:9" ht="12.75">
      <c r="A742" s="66">
        <f t="shared" si="57"/>
        <v>669</v>
      </c>
      <c r="B742" s="6">
        <v>3250</v>
      </c>
      <c r="C742" s="6" t="s">
        <v>59</v>
      </c>
      <c r="D742" s="49">
        <f>SUM(D744:D746)</f>
        <v>900</v>
      </c>
      <c r="E742" s="49">
        <f>SUM(E744:E746)</f>
        <v>2388</v>
      </c>
      <c r="F742" s="49">
        <f>SUM(F744:F746)</f>
        <v>0</v>
      </c>
      <c r="G742" s="49">
        <f>SUM(G744:G746)</f>
        <v>2164</v>
      </c>
      <c r="H742" s="145">
        <f t="shared" si="55"/>
        <v>0.9061976549413735</v>
      </c>
      <c r="I742" s="120">
        <f t="shared" si="58"/>
        <v>0.00015698162350191906</v>
      </c>
    </row>
    <row r="743" spans="1:9" ht="12.75">
      <c r="A743" s="66">
        <f t="shared" si="57"/>
        <v>670</v>
      </c>
      <c r="B743" s="6"/>
      <c r="C743" s="6" t="s">
        <v>17</v>
      </c>
      <c r="D743" s="49"/>
      <c r="E743" s="49"/>
      <c r="F743" s="49"/>
      <c r="G743" s="49"/>
      <c r="H743" s="145"/>
      <c r="I743" s="120"/>
    </row>
    <row r="744" spans="1:9" ht="12.75">
      <c r="A744" s="66">
        <f t="shared" si="57"/>
        <v>671</v>
      </c>
      <c r="B744" s="6"/>
      <c r="C744" s="6" t="s">
        <v>222</v>
      </c>
      <c r="D744" s="49">
        <v>400</v>
      </c>
      <c r="E744" s="49">
        <v>2388</v>
      </c>
      <c r="F744" s="49"/>
      <c r="G744" s="49">
        <v>2164</v>
      </c>
      <c r="H744" s="145">
        <f t="shared" si="55"/>
        <v>0.9061976549413735</v>
      </c>
      <c r="I744" s="120">
        <f>G744/G$857</f>
        <v>0.00015698162350191906</v>
      </c>
    </row>
    <row r="745" spans="1:9" ht="12.75">
      <c r="A745" s="66">
        <f t="shared" si="57"/>
        <v>672</v>
      </c>
      <c r="B745" s="6"/>
      <c r="C745" s="6" t="s">
        <v>223</v>
      </c>
      <c r="D745" s="49">
        <v>0</v>
      </c>
      <c r="E745" s="49">
        <v>0</v>
      </c>
      <c r="F745" s="49"/>
      <c r="G745" s="49">
        <v>0</v>
      </c>
      <c r="H745" s="145"/>
      <c r="I745" s="120"/>
    </row>
    <row r="746" spans="1:9" ht="12.75">
      <c r="A746" s="66">
        <f t="shared" si="57"/>
        <v>673</v>
      </c>
      <c r="B746" s="6"/>
      <c r="C746" s="6" t="s">
        <v>65</v>
      </c>
      <c r="D746" s="49">
        <v>500</v>
      </c>
      <c r="E746" s="49">
        <v>0</v>
      </c>
      <c r="F746" s="49"/>
      <c r="G746" s="49">
        <v>0</v>
      </c>
      <c r="H746" s="145"/>
      <c r="I746" s="120"/>
    </row>
    <row r="747" spans="1:9" ht="12.75">
      <c r="A747" s="66">
        <f t="shared" si="57"/>
        <v>674</v>
      </c>
      <c r="B747" s="6">
        <v>4300</v>
      </c>
      <c r="C747" s="6" t="s">
        <v>220</v>
      </c>
      <c r="D747" s="49">
        <f>SUM(D749:D752)</f>
        <v>1950</v>
      </c>
      <c r="E747" s="49">
        <f>SUM(E749:E752)</f>
        <v>1432</v>
      </c>
      <c r="F747" s="49">
        <f>SUM(F749:F752)</f>
        <v>0</v>
      </c>
      <c r="G747" s="49">
        <f>SUM(G749:G752)</f>
        <v>1432</v>
      </c>
      <c r="H747" s="145">
        <f t="shared" si="55"/>
        <v>1</v>
      </c>
      <c r="I747" s="120">
        <f>G747/G$857</f>
        <v>0.00010388063070921817</v>
      </c>
    </row>
    <row r="748" spans="1:9" ht="12.75">
      <c r="A748" s="66">
        <f t="shared" si="57"/>
        <v>675</v>
      </c>
      <c r="B748" s="6"/>
      <c r="C748" s="6" t="s">
        <v>17</v>
      </c>
      <c r="D748" s="49"/>
      <c r="E748" s="49"/>
      <c r="F748" s="49"/>
      <c r="G748" s="49"/>
      <c r="H748" s="145"/>
      <c r="I748" s="120"/>
    </row>
    <row r="749" spans="1:9" ht="12.75">
      <c r="A749" s="66">
        <f t="shared" si="57"/>
        <v>676</v>
      </c>
      <c r="B749" s="6"/>
      <c r="C749" s="6" t="s">
        <v>222</v>
      </c>
      <c r="D749" s="49">
        <v>0</v>
      </c>
      <c r="E749" s="49">
        <v>712</v>
      </c>
      <c r="F749" s="49"/>
      <c r="G749" s="49">
        <v>712</v>
      </c>
      <c r="H749" s="145">
        <f>G749/E749</f>
        <v>1</v>
      </c>
      <c r="I749" s="120">
        <f>G749/G$857</f>
        <v>5.1650145995086126E-05</v>
      </c>
    </row>
    <row r="750" spans="1:9" ht="12.75">
      <c r="A750" s="66">
        <f t="shared" si="57"/>
        <v>677</v>
      </c>
      <c r="B750" s="6"/>
      <c r="C750" s="6" t="s">
        <v>223</v>
      </c>
      <c r="D750" s="49">
        <v>0</v>
      </c>
      <c r="E750" s="49">
        <v>0</v>
      </c>
      <c r="F750" s="49"/>
      <c r="G750" s="49">
        <v>0</v>
      </c>
      <c r="H750" s="145"/>
      <c r="I750" s="120"/>
    </row>
    <row r="751" spans="1:9" ht="12.75">
      <c r="A751" s="66">
        <f t="shared" si="57"/>
        <v>678</v>
      </c>
      <c r="B751" s="6"/>
      <c r="C751" s="6" t="s">
        <v>65</v>
      </c>
      <c r="D751" s="49">
        <v>0</v>
      </c>
      <c r="E751" s="49">
        <v>0</v>
      </c>
      <c r="F751" s="49"/>
      <c r="G751" s="49">
        <v>0</v>
      </c>
      <c r="H751" s="145"/>
      <c r="I751" s="120"/>
    </row>
    <row r="752" spans="1:9" ht="12.75">
      <c r="A752" s="66">
        <f t="shared" si="57"/>
        <v>679</v>
      </c>
      <c r="B752" s="6"/>
      <c r="C752" s="6" t="s">
        <v>316</v>
      </c>
      <c r="D752" s="49">
        <v>1950</v>
      </c>
      <c r="E752" s="49">
        <v>720</v>
      </c>
      <c r="F752" s="49"/>
      <c r="G752" s="49">
        <v>720</v>
      </c>
      <c r="H752" s="145">
        <f t="shared" si="55"/>
        <v>1</v>
      </c>
      <c r="I752" s="120">
        <f>G752/G$857</f>
        <v>5.223048471413204E-05</v>
      </c>
    </row>
    <row r="753" spans="1:9" s="82" customFormat="1" ht="12.75">
      <c r="A753" s="66">
        <f t="shared" si="57"/>
        <v>680</v>
      </c>
      <c r="B753" s="72">
        <v>85495</v>
      </c>
      <c r="C753" s="73" t="s">
        <v>32</v>
      </c>
      <c r="D753" s="74">
        <f>D755+D756</f>
        <v>4000</v>
      </c>
      <c r="E753" s="74">
        <f>E755+E756</f>
        <v>5236</v>
      </c>
      <c r="F753" s="74">
        <f>F755+F756</f>
        <v>0</v>
      </c>
      <c r="G753" s="74">
        <f>G755+G756</f>
        <v>5236</v>
      </c>
      <c r="H753" s="149">
        <f t="shared" si="55"/>
        <v>1</v>
      </c>
      <c r="I753" s="150">
        <f>G753/G$857</f>
        <v>0.0003798316916155491</v>
      </c>
    </row>
    <row r="754" spans="1:9" s="70" customFormat="1" ht="12.75">
      <c r="A754" s="66">
        <f t="shared" si="57"/>
        <v>681</v>
      </c>
      <c r="B754" s="97">
        <v>2620</v>
      </c>
      <c r="C754" s="91" t="s">
        <v>319</v>
      </c>
      <c r="D754" s="95"/>
      <c r="E754" s="95"/>
      <c r="F754" s="95"/>
      <c r="G754" s="95"/>
      <c r="H754" s="145"/>
      <c r="I754" s="120"/>
    </row>
    <row r="755" spans="1:9" s="70" customFormat="1" ht="12.75">
      <c r="A755" s="66">
        <f t="shared" si="57"/>
        <v>682</v>
      </c>
      <c r="B755" s="97"/>
      <c r="C755" s="66" t="s">
        <v>318</v>
      </c>
      <c r="D755" s="95">
        <v>0</v>
      </c>
      <c r="E755" s="95">
        <v>0</v>
      </c>
      <c r="F755" s="95"/>
      <c r="G755" s="95">
        <v>0</v>
      </c>
      <c r="H755" s="145"/>
      <c r="I755" s="120"/>
    </row>
    <row r="756" spans="1:9" ht="12.75">
      <c r="A756" s="66">
        <f t="shared" si="57"/>
        <v>683</v>
      </c>
      <c r="B756" s="6">
        <v>4440</v>
      </c>
      <c r="C756" s="91" t="s">
        <v>298</v>
      </c>
      <c r="D756" s="49">
        <v>4000</v>
      </c>
      <c r="E756" s="49">
        <v>5236</v>
      </c>
      <c r="F756" s="49">
        <v>0</v>
      </c>
      <c r="G756" s="49">
        <v>5236</v>
      </c>
      <c r="H756" s="145">
        <f t="shared" si="55"/>
        <v>1</v>
      </c>
      <c r="I756" s="120">
        <f>G756/G$857</f>
        <v>0.0003798316916155491</v>
      </c>
    </row>
    <row r="757" spans="1:9" s="79" customFormat="1" ht="12.75">
      <c r="A757" s="66">
        <f t="shared" si="57"/>
        <v>684</v>
      </c>
      <c r="B757" s="67">
        <v>900</v>
      </c>
      <c r="C757" s="68" t="s">
        <v>188</v>
      </c>
      <c r="D757" s="80"/>
      <c r="E757" s="80"/>
      <c r="F757" s="80"/>
      <c r="G757" s="80"/>
      <c r="H757" s="145"/>
      <c r="I757" s="120"/>
    </row>
    <row r="758" spans="1:9" s="79" customFormat="1" ht="12.75">
      <c r="A758" s="66">
        <f t="shared" si="57"/>
        <v>685</v>
      </c>
      <c r="B758" s="71"/>
      <c r="C758" s="68" t="s">
        <v>189</v>
      </c>
      <c r="D758" s="69">
        <f>D759+D771+D785+D800+D813+D783</f>
        <v>2213500</v>
      </c>
      <c r="E758" s="69">
        <f>E759+E771+E785+E800+E813+E783</f>
        <v>2577799</v>
      </c>
      <c r="F758" s="69">
        <f>F759+F771+F785+F800+F813+F783</f>
        <v>41938</v>
      </c>
      <c r="G758" s="69">
        <f>G759+G771+G785+G800+G813+G783</f>
        <v>1618053</v>
      </c>
      <c r="H758" s="152">
        <f t="shared" si="55"/>
        <v>0.6276878065357306</v>
      </c>
      <c r="I758" s="153">
        <f>G758/G$857</f>
        <v>0.11737735067104929</v>
      </c>
    </row>
    <row r="759" spans="1:9" s="82" customFormat="1" ht="12.75">
      <c r="A759" s="66">
        <f t="shared" si="57"/>
        <v>686</v>
      </c>
      <c r="B759" s="72">
        <v>90003</v>
      </c>
      <c r="C759" s="73" t="s">
        <v>190</v>
      </c>
      <c r="D759" s="74">
        <f>D761+D760</f>
        <v>658000</v>
      </c>
      <c r="E759" s="74">
        <f>E761+E760</f>
        <v>682273</v>
      </c>
      <c r="F759" s="74">
        <f>F761+F760</f>
        <v>-1249</v>
      </c>
      <c r="G759" s="74">
        <f>G761+G760</f>
        <v>681024</v>
      </c>
      <c r="H759" s="149">
        <f>G759/E759</f>
        <v>0.9981693544959276</v>
      </c>
      <c r="I759" s="150">
        <f>G759/G$857</f>
        <v>0.049403074474940356</v>
      </c>
    </row>
    <row r="760" spans="1:9" s="82" customFormat="1" ht="12.75">
      <c r="A760" s="66">
        <f t="shared" si="57"/>
        <v>687</v>
      </c>
      <c r="B760" s="97">
        <v>4210</v>
      </c>
      <c r="C760" s="66" t="s">
        <v>205</v>
      </c>
      <c r="D760" s="95">
        <v>10000</v>
      </c>
      <c r="E760" s="95">
        <v>0</v>
      </c>
      <c r="F760" s="95"/>
      <c r="G760" s="95">
        <v>0</v>
      </c>
      <c r="H760" s="145"/>
      <c r="I760" s="120"/>
    </row>
    <row r="761" spans="1:9" ht="12.75">
      <c r="A761" s="66">
        <f t="shared" si="57"/>
        <v>688</v>
      </c>
      <c r="B761" s="16">
        <v>4300</v>
      </c>
      <c r="C761" s="6" t="s">
        <v>203</v>
      </c>
      <c r="D761" s="50">
        <f>SUM(D763:D770)</f>
        <v>648000</v>
      </c>
      <c r="E761" s="50">
        <f>SUM(E763:E770)</f>
        <v>682273</v>
      </c>
      <c r="F761" s="50">
        <f>SUM(F763:F769)</f>
        <v>-1249</v>
      </c>
      <c r="G761" s="50">
        <f>SUM(G763:G770)</f>
        <v>681024</v>
      </c>
      <c r="H761" s="145">
        <f>G761/E761</f>
        <v>0.9981693544959276</v>
      </c>
      <c r="I761" s="120">
        <f>G761/G$857</f>
        <v>0.049403074474940356</v>
      </c>
    </row>
    <row r="762" spans="1:9" ht="12.75">
      <c r="A762" s="66">
        <f t="shared" si="57"/>
        <v>689</v>
      </c>
      <c r="B762" s="59"/>
      <c r="C762" s="6" t="s">
        <v>17</v>
      </c>
      <c r="D762" s="49"/>
      <c r="E762" s="49"/>
      <c r="F762" s="49"/>
      <c r="G762" s="49"/>
      <c r="H762" s="145"/>
      <c r="I762" s="120"/>
    </row>
    <row r="763" spans="1:9" ht="12.75">
      <c r="A763" s="66">
        <f t="shared" si="57"/>
        <v>690</v>
      </c>
      <c r="B763" s="17"/>
      <c r="C763" s="6" t="s">
        <v>22</v>
      </c>
      <c r="D763" s="49">
        <v>400000</v>
      </c>
      <c r="E763" s="49">
        <v>379815</v>
      </c>
      <c r="F763" s="49">
        <f>G763-E763</f>
        <v>0</v>
      </c>
      <c r="G763" s="49">
        <v>379815</v>
      </c>
      <c r="H763" s="145">
        <f>G763/E763</f>
        <v>1</v>
      </c>
      <c r="I763" s="120">
        <f>G763/G$857</f>
        <v>0.02755266882180286</v>
      </c>
    </row>
    <row r="764" spans="1:9" ht="12.75">
      <c r="A764" s="66">
        <f t="shared" si="57"/>
        <v>691</v>
      </c>
      <c r="B764" s="6"/>
      <c r="C764" s="6" t="s">
        <v>23</v>
      </c>
      <c r="D764" s="49">
        <v>90000</v>
      </c>
      <c r="E764" s="49">
        <v>109757</v>
      </c>
      <c r="F764" s="49">
        <f aca="true" t="shared" si="59" ref="F764:F773">G764-E764</f>
        <v>0</v>
      </c>
      <c r="G764" s="49">
        <v>109757</v>
      </c>
      <c r="H764" s="145">
        <f>G764/E764</f>
        <v>1</v>
      </c>
      <c r="I764" s="120">
        <f>G764/G$857</f>
        <v>0.007962029598290263</v>
      </c>
    </row>
    <row r="765" spans="1:9" ht="12.75">
      <c r="A765" s="66">
        <f t="shared" si="57"/>
        <v>692</v>
      </c>
      <c r="B765" s="6"/>
      <c r="C765" s="6" t="s">
        <v>24</v>
      </c>
      <c r="D765" s="49">
        <v>40000</v>
      </c>
      <c r="E765" s="49">
        <v>65247</v>
      </c>
      <c r="F765" s="49">
        <f t="shared" si="59"/>
        <v>-90</v>
      </c>
      <c r="G765" s="49">
        <v>65157</v>
      </c>
      <c r="H765" s="145">
        <f>G765/E765</f>
        <v>0.998620626235689</v>
      </c>
      <c r="I765" s="120">
        <f>G765/G$857</f>
        <v>0.004726641239609307</v>
      </c>
    </row>
    <row r="766" spans="1:9" ht="12.75">
      <c r="A766" s="66">
        <f t="shared" si="57"/>
        <v>693</v>
      </c>
      <c r="B766" s="6"/>
      <c r="C766" s="6" t="s">
        <v>25</v>
      </c>
      <c r="D766" s="49">
        <v>87000</v>
      </c>
      <c r="E766" s="49">
        <v>87000</v>
      </c>
      <c r="F766" s="49">
        <f t="shared" si="59"/>
        <v>-849</v>
      </c>
      <c r="G766" s="49">
        <v>86151</v>
      </c>
      <c r="H766" s="145">
        <f>G766/E766</f>
        <v>0.9902413793103448</v>
      </c>
      <c r="I766" s="120">
        <f>G766/G$857</f>
        <v>0.0062495951230655405</v>
      </c>
    </row>
    <row r="767" spans="1:9" ht="12.75">
      <c r="A767" s="66">
        <f t="shared" si="57"/>
        <v>694</v>
      </c>
      <c r="B767" s="6"/>
      <c r="C767" s="6" t="s">
        <v>26</v>
      </c>
      <c r="D767" s="49">
        <v>1000</v>
      </c>
      <c r="E767" s="49">
        <v>0</v>
      </c>
      <c r="F767" s="49">
        <f t="shared" si="59"/>
        <v>0</v>
      </c>
      <c r="G767" s="49">
        <v>0</v>
      </c>
      <c r="H767" s="145"/>
      <c r="I767" s="120"/>
    </row>
    <row r="768" spans="1:9" ht="12.75">
      <c r="A768" s="66">
        <f t="shared" si="57"/>
        <v>695</v>
      </c>
      <c r="B768" s="6"/>
      <c r="C768" s="6" t="s">
        <v>27</v>
      </c>
      <c r="D768" s="49">
        <v>10000</v>
      </c>
      <c r="E768" s="49">
        <v>9239</v>
      </c>
      <c r="F768" s="49">
        <f t="shared" si="59"/>
        <v>-310</v>
      </c>
      <c r="G768" s="49">
        <v>8929</v>
      </c>
      <c r="H768" s="145">
        <f aca="true" t="shared" si="60" ref="H768:H774">G768/E768</f>
        <v>0.9664465851282606</v>
      </c>
      <c r="I768" s="120">
        <f aca="true" t="shared" si="61" ref="I768:I774">G768/G$857</f>
        <v>0.0006477305527951181</v>
      </c>
    </row>
    <row r="769" spans="1:9" ht="12.75">
      <c r="A769" s="66">
        <f t="shared" si="57"/>
        <v>696</v>
      </c>
      <c r="B769" s="6"/>
      <c r="C769" s="6" t="s">
        <v>21</v>
      </c>
      <c r="D769" s="49">
        <v>10000</v>
      </c>
      <c r="E769" s="49">
        <v>23675</v>
      </c>
      <c r="F769" s="49">
        <f t="shared" si="59"/>
        <v>0</v>
      </c>
      <c r="G769" s="49">
        <v>23675</v>
      </c>
      <c r="H769" s="145">
        <f t="shared" si="60"/>
        <v>1</v>
      </c>
      <c r="I769" s="120">
        <f t="shared" si="61"/>
        <v>0.0017174398966764944</v>
      </c>
    </row>
    <row r="770" spans="1:9" ht="12.75">
      <c r="A770" s="66">
        <f t="shared" si="57"/>
        <v>697</v>
      </c>
      <c r="B770" s="6"/>
      <c r="C770" s="6" t="s">
        <v>303</v>
      </c>
      <c r="D770" s="49">
        <v>10000</v>
      </c>
      <c r="E770" s="49">
        <v>7540</v>
      </c>
      <c r="F770" s="49"/>
      <c r="G770" s="49">
        <v>7540</v>
      </c>
      <c r="H770" s="145">
        <f t="shared" si="60"/>
        <v>1</v>
      </c>
      <c r="I770" s="120">
        <f t="shared" si="61"/>
        <v>0.0005469692427007716</v>
      </c>
    </row>
    <row r="771" spans="1:9" s="82" customFormat="1" ht="12.75">
      <c r="A771" s="66">
        <f t="shared" si="57"/>
        <v>698</v>
      </c>
      <c r="B771" s="72">
        <v>90004</v>
      </c>
      <c r="C771" s="77" t="s">
        <v>191</v>
      </c>
      <c r="D771" s="74">
        <f>D772+D773+D774</f>
        <v>286500</v>
      </c>
      <c r="E771" s="74">
        <f>E772+E773+E774</f>
        <v>307375</v>
      </c>
      <c r="F771" s="74">
        <f>F772+F773+F774</f>
        <v>-4074</v>
      </c>
      <c r="G771" s="74">
        <f>G772+G773+G774</f>
        <v>303301</v>
      </c>
      <c r="H771" s="149">
        <f t="shared" si="60"/>
        <v>0.9867458316388776</v>
      </c>
      <c r="I771" s="150">
        <f t="shared" si="61"/>
        <v>0.022002164228168003</v>
      </c>
    </row>
    <row r="772" spans="1:9" s="32" customFormat="1" ht="15" customHeight="1">
      <c r="A772" s="66">
        <f t="shared" si="57"/>
        <v>699</v>
      </c>
      <c r="B772" s="19">
        <v>4210</v>
      </c>
      <c r="C772" s="44" t="s">
        <v>205</v>
      </c>
      <c r="D772" s="49">
        <v>7500</v>
      </c>
      <c r="E772" s="49">
        <v>17500</v>
      </c>
      <c r="F772" s="49">
        <f t="shared" si="59"/>
        <v>-3536</v>
      </c>
      <c r="G772" s="49">
        <v>13964</v>
      </c>
      <c r="H772" s="145">
        <f t="shared" si="60"/>
        <v>0.7979428571428572</v>
      </c>
      <c r="I772" s="120">
        <f t="shared" si="61"/>
        <v>0.0010129812340946387</v>
      </c>
    </row>
    <row r="773" spans="1:9" s="36" customFormat="1" ht="15" customHeight="1">
      <c r="A773" s="66">
        <f t="shared" si="57"/>
        <v>700</v>
      </c>
      <c r="B773" s="19">
        <v>4260</v>
      </c>
      <c r="C773" s="19" t="s">
        <v>209</v>
      </c>
      <c r="D773" s="49">
        <v>6000</v>
      </c>
      <c r="E773" s="49">
        <v>4000</v>
      </c>
      <c r="F773" s="49">
        <f t="shared" si="59"/>
        <v>-484</v>
      </c>
      <c r="G773" s="49">
        <v>3516</v>
      </c>
      <c r="H773" s="145">
        <f t="shared" si="60"/>
        <v>0.879</v>
      </c>
      <c r="I773" s="120">
        <f t="shared" si="61"/>
        <v>0.00025505886702067814</v>
      </c>
    </row>
    <row r="774" spans="1:9" ht="15" customHeight="1">
      <c r="A774" s="66">
        <f t="shared" si="57"/>
        <v>701</v>
      </c>
      <c r="B774" s="6">
        <v>4300</v>
      </c>
      <c r="C774" s="6" t="s">
        <v>203</v>
      </c>
      <c r="D774" s="50">
        <f>SUM(D776:D781)</f>
        <v>273000</v>
      </c>
      <c r="E774" s="50">
        <f>SUM(E776:E781)</f>
        <v>285875</v>
      </c>
      <c r="F774" s="50">
        <f>SUM(F776:F781)</f>
        <v>-54</v>
      </c>
      <c r="G774" s="50">
        <f>SUM(G776:G781)</f>
        <v>285821</v>
      </c>
      <c r="H774" s="145">
        <f t="shared" si="60"/>
        <v>0.9998111062527328</v>
      </c>
      <c r="I774" s="120">
        <f t="shared" si="61"/>
        <v>0.020734124127052684</v>
      </c>
    </row>
    <row r="775" spans="1:9" ht="15" customHeight="1">
      <c r="A775" s="66">
        <f t="shared" si="57"/>
        <v>702</v>
      </c>
      <c r="B775" s="6"/>
      <c r="C775" s="6" t="s">
        <v>17</v>
      </c>
      <c r="D775" s="49"/>
      <c r="E775" s="49"/>
      <c r="F775" s="49"/>
      <c r="G775" s="49"/>
      <c r="H775" s="145"/>
      <c r="I775" s="120"/>
    </row>
    <row r="776" spans="1:9" ht="15" customHeight="1">
      <c r="A776" s="66">
        <f t="shared" si="57"/>
        <v>703</v>
      </c>
      <c r="B776" s="6"/>
      <c r="C776" s="6" t="s">
        <v>22</v>
      </c>
      <c r="D776" s="49">
        <v>115000</v>
      </c>
      <c r="E776" s="49">
        <v>173886</v>
      </c>
      <c r="F776" s="49">
        <f aca="true" t="shared" si="62" ref="F776:F786">G776-E776</f>
        <v>0</v>
      </c>
      <c r="G776" s="49">
        <v>173886</v>
      </c>
      <c r="H776" s="145">
        <f>G776/E776</f>
        <v>1</v>
      </c>
      <c r="I776" s="120">
        <f>G776/G$857</f>
        <v>0.012614097312502171</v>
      </c>
    </row>
    <row r="777" spans="1:9" ht="15" customHeight="1">
      <c r="A777" s="66">
        <f t="shared" si="57"/>
        <v>704</v>
      </c>
      <c r="B777" s="6"/>
      <c r="C777" s="6" t="s">
        <v>23</v>
      </c>
      <c r="D777" s="49">
        <v>110000</v>
      </c>
      <c r="E777" s="49">
        <v>93084</v>
      </c>
      <c r="F777" s="49">
        <f t="shared" si="62"/>
        <v>-43</v>
      </c>
      <c r="G777" s="49">
        <v>93041</v>
      </c>
      <c r="H777" s="145">
        <f>G777/E777</f>
        <v>0.999538051652271</v>
      </c>
      <c r="I777" s="120">
        <f>G777/G$857</f>
        <v>0.006749411844843832</v>
      </c>
    </row>
    <row r="778" spans="1:9" ht="15" customHeight="1">
      <c r="A778" s="66">
        <f t="shared" si="57"/>
        <v>705</v>
      </c>
      <c r="B778" s="6"/>
      <c r="C778" s="6" t="s">
        <v>28</v>
      </c>
      <c r="D778" s="49">
        <v>10000</v>
      </c>
      <c r="E778" s="49">
        <v>0</v>
      </c>
      <c r="F778" s="49">
        <f t="shared" si="62"/>
        <v>0</v>
      </c>
      <c r="G778" s="49">
        <v>0</v>
      </c>
      <c r="H778" s="145"/>
      <c r="I778" s="120"/>
    </row>
    <row r="779" spans="1:9" ht="15" customHeight="1">
      <c r="A779" s="66">
        <f t="shared" si="57"/>
        <v>706</v>
      </c>
      <c r="B779" s="6"/>
      <c r="C779" s="6" t="s">
        <v>29</v>
      </c>
      <c r="D779" s="49">
        <v>20000</v>
      </c>
      <c r="E779" s="49">
        <v>5515</v>
      </c>
      <c r="F779" s="49">
        <f t="shared" si="62"/>
        <v>0</v>
      </c>
      <c r="G779" s="49">
        <v>5515</v>
      </c>
      <c r="H779" s="145">
        <f>G779/E779</f>
        <v>1</v>
      </c>
      <c r="I779" s="120">
        <f>G779/G$857</f>
        <v>0.00040007100444227527</v>
      </c>
    </row>
    <row r="780" spans="1:9" ht="15" customHeight="1">
      <c r="A780" s="66">
        <f t="shared" si="57"/>
        <v>707</v>
      </c>
      <c r="B780" s="6"/>
      <c r="C780" s="91" t="s">
        <v>302</v>
      </c>
      <c r="D780" s="49">
        <v>8000</v>
      </c>
      <c r="E780" s="49">
        <v>8600</v>
      </c>
      <c r="F780" s="49">
        <f t="shared" si="62"/>
        <v>-11</v>
      </c>
      <c r="G780" s="49">
        <v>8589</v>
      </c>
      <c r="H780" s="145">
        <f>G780/E780</f>
        <v>0.9987209302325581</v>
      </c>
      <c r="I780" s="120">
        <f>G780/G$857</f>
        <v>0.0006230661572356668</v>
      </c>
    </row>
    <row r="781" spans="1:9" ht="15" customHeight="1">
      <c r="A781" s="66">
        <f t="shared" si="57"/>
        <v>708</v>
      </c>
      <c r="B781" s="6"/>
      <c r="C781" s="6" t="s">
        <v>21</v>
      </c>
      <c r="D781" s="49">
        <v>10000</v>
      </c>
      <c r="E781" s="49">
        <v>4790</v>
      </c>
      <c r="F781" s="49">
        <f t="shared" si="62"/>
        <v>0</v>
      </c>
      <c r="G781" s="49">
        <v>4790</v>
      </c>
      <c r="H781" s="145">
        <f>G781/E781</f>
        <v>1</v>
      </c>
      <c r="I781" s="120">
        <f>G781/G$857</f>
        <v>0.0003474778080287395</v>
      </c>
    </row>
    <row r="782" spans="1:9" ht="15" customHeight="1">
      <c r="A782" s="66"/>
      <c r="B782" s="6"/>
      <c r="C782" s="6"/>
      <c r="D782" s="49"/>
      <c r="E782" s="49"/>
      <c r="F782" s="49"/>
      <c r="G782" s="49"/>
      <c r="H782" s="145"/>
      <c r="I782" s="120"/>
    </row>
    <row r="783" spans="1:9" ht="15" customHeight="1">
      <c r="A783" s="66">
        <f>A781+1</f>
        <v>709</v>
      </c>
      <c r="B783" s="72">
        <v>90011</v>
      </c>
      <c r="C783" s="77" t="s">
        <v>352</v>
      </c>
      <c r="D783" s="81">
        <f>SUM(D784)</f>
        <v>400000</v>
      </c>
      <c r="E783" s="81">
        <f>SUM(E784)</f>
        <v>0</v>
      </c>
      <c r="F783" s="81">
        <f>SUM(F784)</f>
        <v>0</v>
      </c>
      <c r="G783" s="81">
        <f>SUM(G784)</f>
        <v>0</v>
      </c>
      <c r="H783" s="149"/>
      <c r="I783" s="150"/>
    </row>
    <row r="784" spans="1:9" ht="15" customHeight="1">
      <c r="A784" s="66">
        <f aca="true" t="shared" si="63" ref="A784:A851">A783+1</f>
        <v>710</v>
      </c>
      <c r="B784" s="6">
        <v>6050</v>
      </c>
      <c r="C784" s="6" t="s">
        <v>202</v>
      </c>
      <c r="D784" s="49">
        <v>400000</v>
      </c>
      <c r="E784" s="49">
        <v>0</v>
      </c>
      <c r="F784" s="49"/>
      <c r="G784" s="49">
        <v>0</v>
      </c>
      <c r="H784" s="145"/>
      <c r="I784" s="120"/>
    </row>
    <row r="785" spans="1:9" s="82" customFormat="1" ht="12.75">
      <c r="A785" s="66">
        <f t="shared" si="63"/>
        <v>711</v>
      </c>
      <c r="B785" s="72">
        <v>90015</v>
      </c>
      <c r="C785" s="73" t="s">
        <v>192</v>
      </c>
      <c r="D785" s="74">
        <f>D786+D787+D790+D791+D796</f>
        <v>250000</v>
      </c>
      <c r="E785" s="74">
        <f>E786+E787+E790+E791+E796</f>
        <v>322251</v>
      </c>
      <c r="F785" s="74">
        <f>F786+F787+F790+F791+F796</f>
        <v>47261</v>
      </c>
      <c r="G785" s="74">
        <f>G786+G787+G790+G791+G796</f>
        <v>293093</v>
      </c>
      <c r="H785" s="149">
        <f>G785/E785</f>
        <v>0.9095177361745969</v>
      </c>
      <c r="I785" s="150">
        <f>G785/G$857</f>
        <v>0.02126165202266542</v>
      </c>
    </row>
    <row r="786" spans="1:9" ht="12.75">
      <c r="A786" s="66">
        <f t="shared" si="63"/>
        <v>712</v>
      </c>
      <c r="B786" s="19">
        <v>4210</v>
      </c>
      <c r="C786" s="10" t="s">
        <v>205</v>
      </c>
      <c r="D786" s="49">
        <v>5000</v>
      </c>
      <c r="E786" s="49">
        <v>6070</v>
      </c>
      <c r="F786" s="49">
        <f t="shared" si="62"/>
        <v>-6</v>
      </c>
      <c r="G786" s="49">
        <v>6064</v>
      </c>
      <c r="H786" s="145">
        <f>G786/E786</f>
        <v>0.9990115321252059</v>
      </c>
      <c r="I786" s="120">
        <f>G786/G$857</f>
        <v>0.00043989674903680096</v>
      </c>
    </row>
    <row r="787" spans="1:9" ht="12.75">
      <c r="A787" s="66">
        <f t="shared" si="63"/>
        <v>713</v>
      </c>
      <c r="B787" s="6">
        <v>4260</v>
      </c>
      <c r="C787" s="6" t="s">
        <v>209</v>
      </c>
      <c r="D787" s="50">
        <f>D789</f>
        <v>150000</v>
      </c>
      <c r="E787" s="50">
        <f>E789</f>
        <v>200511</v>
      </c>
      <c r="F787" s="50">
        <f>F789</f>
        <v>0</v>
      </c>
      <c r="G787" s="50">
        <f>G789</f>
        <v>200511</v>
      </c>
      <c r="H787" s="145">
        <f>G787/E787</f>
        <v>1</v>
      </c>
      <c r="I787" s="120">
        <f>G787/G$857</f>
        <v>0.014545537111826845</v>
      </c>
    </row>
    <row r="788" spans="1:9" ht="12.75">
      <c r="A788" s="66">
        <f t="shared" si="63"/>
        <v>714</v>
      </c>
      <c r="B788" s="6"/>
      <c r="C788" s="6" t="s">
        <v>17</v>
      </c>
      <c r="D788" s="49"/>
      <c r="E788" s="49"/>
      <c r="F788" s="49"/>
      <c r="G788" s="49"/>
      <c r="H788" s="145"/>
      <c r="I788" s="120"/>
    </row>
    <row r="789" spans="1:9" ht="12.75">
      <c r="A789" s="66">
        <f t="shared" si="63"/>
        <v>715</v>
      </c>
      <c r="B789" s="6"/>
      <c r="C789" s="6" t="s">
        <v>30</v>
      </c>
      <c r="D789" s="49">
        <v>150000</v>
      </c>
      <c r="E789" s="49">
        <v>200511</v>
      </c>
      <c r="F789" s="49">
        <f>G789-E789</f>
        <v>0</v>
      </c>
      <c r="G789" s="49">
        <v>200511</v>
      </c>
      <c r="H789" s="145">
        <f>G789/E789</f>
        <v>1</v>
      </c>
      <c r="I789" s="120">
        <f>G789/G$857</f>
        <v>0.014545537111826845</v>
      </c>
    </row>
    <row r="790" spans="1:9" ht="12.75">
      <c r="A790" s="66">
        <f t="shared" si="63"/>
        <v>716</v>
      </c>
      <c r="B790" s="6">
        <v>4270</v>
      </c>
      <c r="C790" s="6" t="s">
        <v>204</v>
      </c>
      <c r="D790" s="49">
        <v>0</v>
      </c>
      <c r="E790" s="49">
        <v>0</v>
      </c>
      <c r="F790" s="49"/>
      <c r="G790" s="49">
        <v>0</v>
      </c>
      <c r="H790" s="145"/>
      <c r="I790" s="120"/>
    </row>
    <row r="791" spans="1:9" ht="12.75">
      <c r="A791" s="66">
        <f t="shared" si="63"/>
        <v>717</v>
      </c>
      <c r="B791" s="6">
        <v>4300</v>
      </c>
      <c r="C791" s="6" t="s">
        <v>203</v>
      </c>
      <c r="D791" s="50">
        <f>SUM(D793:D795)</f>
        <v>95000</v>
      </c>
      <c r="E791" s="50">
        <f>SUM(E793:E795)</f>
        <v>78548</v>
      </c>
      <c r="F791" s="50">
        <f>SUM(F793:F795)</f>
        <v>47267</v>
      </c>
      <c r="G791" s="50">
        <f>SUM(G793:G795)</f>
        <v>75815</v>
      </c>
      <c r="H791" s="145">
        <f>G791/E791</f>
        <v>0.9652059886948108</v>
      </c>
      <c r="I791" s="120">
        <f>G791/G$857</f>
        <v>0.005499797498058223</v>
      </c>
    </row>
    <row r="792" spans="1:9" ht="12.75">
      <c r="A792" s="66">
        <f t="shared" si="63"/>
        <v>718</v>
      </c>
      <c r="B792" s="6"/>
      <c r="C792" s="6" t="s">
        <v>17</v>
      </c>
      <c r="D792" s="49"/>
      <c r="E792" s="49"/>
      <c r="F792" s="49"/>
      <c r="G792" s="49"/>
      <c r="H792" s="145"/>
      <c r="I792" s="120"/>
    </row>
    <row r="793" spans="1:9" ht="12.75">
      <c r="A793" s="66">
        <f t="shared" si="63"/>
        <v>719</v>
      </c>
      <c r="B793" s="6"/>
      <c r="C793" s="6" t="s">
        <v>31</v>
      </c>
      <c r="D793" s="49">
        <v>85000</v>
      </c>
      <c r="E793" s="49">
        <v>59731</v>
      </c>
      <c r="F793" s="49">
        <f>G793-E793</f>
        <v>-1</v>
      </c>
      <c r="G793" s="49">
        <v>59730</v>
      </c>
      <c r="H793" s="145">
        <f>G793/E793</f>
        <v>0.9999832582745978</v>
      </c>
      <c r="I793" s="120">
        <f>G793/G$857</f>
        <v>0.004332953961076537</v>
      </c>
    </row>
    <row r="794" spans="1:9" ht="12.75">
      <c r="A794" s="66">
        <f t="shared" si="63"/>
        <v>720</v>
      </c>
      <c r="B794" s="6"/>
      <c r="C794" s="6" t="s">
        <v>337</v>
      </c>
      <c r="D794" s="49">
        <v>10000</v>
      </c>
      <c r="E794" s="49">
        <v>10277</v>
      </c>
      <c r="F794" s="49">
        <f>G794-E794</f>
        <v>-2732</v>
      </c>
      <c r="G794" s="49">
        <v>7545</v>
      </c>
      <c r="H794" s="145">
        <f>G794/E794</f>
        <v>0.7341636664396225</v>
      </c>
      <c r="I794" s="120">
        <f>G794/G$857</f>
        <v>0.0005473319544001753</v>
      </c>
    </row>
    <row r="795" spans="1:9" ht="12.75">
      <c r="A795" s="66">
        <f t="shared" si="63"/>
        <v>721</v>
      </c>
      <c r="B795" s="6"/>
      <c r="C795" s="6" t="s">
        <v>300</v>
      </c>
      <c r="D795" s="49">
        <v>0</v>
      </c>
      <c r="E795" s="49">
        <v>8540</v>
      </c>
      <c r="F795" s="49">
        <v>50000</v>
      </c>
      <c r="G795" s="49">
        <v>8540</v>
      </c>
      <c r="H795" s="145">
        <f>G795/E795</f>
        <v>1</v>
      </c>
      <c r="I795" s="120">
        <f>G795/G$857</f>
        <v>0.0006195115825815106</v>
      </c>
    </row>
    <row r="796" spans="1:9" ht="12.75">
      <c r="A796" s="66">
        <f t="shared" si="63"/>
        <v>722</v>
      </c>
      <c r="B796" s="6">
        <v>6050</v>
      </c>
      <c r="C796" s="6" t="s">
        <v>202</v>
      </c>
      <c r="D796" s="49">
        <f>SUM(D798:D799)</f>
        <v>0</v>
      </c>
      <c r="E796" s="49">
        <f>SUM(E798:E799)</f>
        <v>37122</v>
      </c>
      <c r="F796" s="49">
        <f>SUM(F798:F799)</f>
        <v>0</v>
      </c>
      <c r="G796" s="49">
        <f>SUM(G798:G799)</f>
        <v>10703</v>
      </c>
      <c r="H796" s="145"/>
      <c r="I796" s="120"/>
    </row>
    <row r="797" spans="1:9" ht="12.75">
      <c r="A797" s="66">
        <f t="shared" si="63"/>
        <v>723</v>
      </c>
      <c r="B797" s="6"/>
      <c r="C797" s="6" t="s">
        <v>17</v>
      </c>
      <c r="D797" s="49"/>
      <c r="E797" s="49"/>
      <c r="F797" s="49"/>
      <c r="G797" s="49"/>
      <c r="H797" s="145"/>
      <c r="I797" s="120"/>
    </row>
    <row r="798" spans="1:9" ht="12.75">
      <c r="A798" s="66">
        <f t="shared" si="63"/>
        <v>724</v>
      </c>
      <c r="B798" s="6"/>
      <c r="C798" s="6" t="s">
        <v>402</v>
      </c>
      <c r="D798" s="49">
        <v>0</v>
      </c>
      <c r="E798" s="49">
        <v>10122</v>
      </c>
      <c r="F798" s="49"/>
      <c r="G798" s="49">
        <v>10121</v>
      </c>
      <c r="H798" s="145">
        <f>G798/E798</f>
        <v>0.9999012052953962</v>
      </c>
      <c r="I798" s="120">
        <f>G798/G$857</f>
        <v>0.0007342010219329588</v>
      </c>
    </row>
    <row r="799" spans="1:9" ht="12.75">
      <c r="A799" s="66">
        <f t="shared" si="63"/>
        <v>725</v>
      </c>
      <c r="B799" s="6"/>
      <c r="C799" s="6" t="s">
        <v>403</v>
      </c>
      <c r="D799" s="49">
        <v>0</v>
      </c>
      <c r="E799" s="49">
        <v>27000</v>
      </c>
      <c r="F799" s="49"/>
      <c r="G799" s="49">
        <v>582</v>
      </c>
      <c r="H799" s="145">
        <f>G799/E799</f>
        <v>0.021555555555555557</v>
      </c>
      <c r="I799" s="120">
        <f>G799/G$857</f>
        <v>4.221964181059006E-05</v>
      </c>
    </row>
    <row r="800" spans="1:9" s="82" customFormat="1" ht="12.75">
      <c r="A800" s="66">
        <f t="shared" si="63"/>
        <v>726</v>
      </c>
      <c r="B800" s="72">
        <v>90017</v>
      </c>
      <c r="C800" s="73" t="s">
        <v>290</v>
      </c>
      <c r="D800" s="81">
        <f>D802+D808</f>
        <v>0</v>
      </c>
      <c r="E800" s="81">
        <f>E802+E808</f>
        <v>493900</v>
      </c>
      <c r="F800" s="81">
        <f>F802+F808</f>
        <v>0</v>
      </c>
      <c r="G800" s="81">
        <f>G802+G808</f>
        <v>70636</v>
      </c>
      <c r="H800" s="149">
        <f>G800/E800</f>
        <v>0.14301680502125935</v>
      </c>
      <c r="I800" s="150">
        <f>G800/G$857</f>
        <v>0.005124100719815876</v>
      </c>
    </row>
    <row r="801" spans="1:9" ht="12.75">
      <c r="A801" s="66">
        <f t="shared" si="63"/>
        <v>727</v>
      </c>
      <c r="B801" s="6">
        <v>2650</v>
      </c>
      <c r="C801" s="6" t="s">
        <v>373</v>
      </c>
      <c r="D801" s="49"/>
      <c r="E801" s="49"/>
      <c r="F801" s="49"/>
      <c r="G801" s="49"/>
      <c r="H801" s="145"/>
      <c r="I801" s="120"/>
    </row>
    <row r="802" spans="1:9" ht="12.75">
      <c r="A802" s="66">
        <f t="shared" si="63"/>
        <v>728</v>
      </c>
      <c r="B802" s="6"/>
      <c r="C802" s="6" t="s">
        <v>406</v>
      </c>
      <c r="D802" s="49">
        <f>SUM(D804:D805)</f>
        <v>0</v>
      </c>
      <c r="E802" s="49">
        <f>SUM(E804:E805)</f>
        <v>90400</v>
      </c>
      <c r="F802" s="49">
        <f>SUM(F804:F805)</f>
        <v>0</v>
      </c>
      <c r="G802" s="49">
        <f>SUM(G804:G805)</f>
        <v>59136</v>
      </c>
      <c r="H802" s="145">
        <f aca="true" t="shared" si="64" ref="H802:H811">G802/E802</f>
        <v>0.6541592920353982</v>
      </c>
      <c r="I802" s="120">
        <f aca="true" t="shared" si="65" ref="I802:I811">G802/G$857</f>
        <v>0.004289863811187378</v>
      </c>
    </row>
    <row r="803" spans="1:9" ht="12.75">
      <c r="A803" s="66">
        <f t="shared" si="63"/>
        <v>729</v>
      </c>
      <c r="B803" s="6"/>
      <c r="C803" s="6" t="s">
        <v>17</v>
      </c>
      <c r="D803" s="49"/>
      <c r="E803" s="49"/>
      <c r="F803" s="49"/>
      <c r="G803" s="49"/>
      <c r="H803" s="145"/>
      <c r="I803" s="120"/>
    </row>
    <row r="804" spans="1:9" ht="12.75">
      <c r="A804" s="66">
        <f t="shared" si="63"/>
        <v>730</v>
      </c>
      <c r="B804" s="6"/>
      <c r="C804" s="6" t="s">
        <v>404</v>
      </c>
      <c r="D804" s="49">
        <v>0</v>
      </c>
      <c r="E804" s="49">
        <v>5000</v>
      </c>
      <c r="F804" s="49"/>
      <c r="G804" s="49">
        <v>4986</v>
      </c>
      <c r="H804" s="145">
        <f t="shared" si="64"/>
        <v>0.9972</v>
      </c>
      <c r="I804" s="120">
        <f t="shared" si="65"/>
        <v>0.00036169610664536436</v>
      </c>
    </row>
    <row r="805" spans="1:9" ht="12.75">
      <c r="A805" s="66">
        <f t="shared" si="63"/>
        <v>731</v>
      </c>
      <c r="B805" s="6"/>
      <c r="C805" s="6" t="s">
        <v>405</v>
      </c>
      <c r="D805" s="49">
        <v>0</v>
      </c>
      <c r="E805" s="49">
        <v>85400</v>
      </c>
      <c r="F805" s="49"/>
      <c r="G805" s="49">
        <v>54150</v>
      </c>
      <c r="H805" s="145">
        <f t="shared" si="64"/>
        <v>0.6340749414519906</v>
      </c>
      <c r="I805" s="120">
        <f t="shared" si="65"/>
        <v>0.003928167704542014</v>
      </c>
    </row>
    <row r="806" spans="1:9" ht="12.75">
      <c r="A806" s="66">
        <f t="shared" si="63"/>
        <v>732</v>
      </c>
      <c r="B806" s="6">
        <v>6210</v>
      </c>
      <c r="C806" s="6" t="s">
        <v>374</v>
      </c>
      <c r="D806" s="49"/>
      <c r="E806" s="49"/>
      <c r="F806" s="49"/>
      <c r="G806" s="49"/>
      <c r="H806" s="145"/>
      <c r="I806" s="120"/>
    </row>
    <row r="807" spans="1:9" ht="12.75">
      <c r="A807" s="66">
        <f t="shared" si="63"/>
        <v>733</v>
      </c>
      <c r="B807" s="6"/>
      <c r="C807" s="6" t="s">
        <v>375</v>
      </c>
      <c r="D807" s="49"/>
      <c r="E807" s="49"/>
      <c r="F807" s="49"/>
      <c r="G807" s="49"/>
      <c r="H807" s="145"/>
      <c r="I807" s="120"/>
    </row>
    <row r="808" spans="1:9" ht="12.75">
      <c r="A808" s="66">
        <f t="shared" si="63"/>
        <v>734</v>
      </c>
      <c r="B808" s="6"/>
      <c r="C808" s="6" t="s">
        <v>376</v>
      </c>
      <c r="D808" s="49">
        <f>SUM(D810:D811)</f>
        <v>0</v>
      </c>
      <c r="E808" s="49">
        <f>SUM(E810:E811)</f>
        <v>403500</v>
      </c>
      <c r="F808" s="49">
        <f>SUM(F810:F811)</f>
        <v>0</v>
      </c>
      <c r="G808" s="49">
        <f>SUM(G810:G811)</f>
        <v>11500</v>
      </c>
      <c r="H808" s="145">
        <f t="shared" si="64"/>
        <v>0.028500619578686492</v>
      </c>
      <c r="I808" s="120">
        <f t="shared" si="65"/>
        <v>0.0008342369086284979</v>
      </c>
    </row>
    <row r="809" spans="1:9" ht="12.75">
      <c r="A809" s="66">
        <f t="shared" si="63"/>
        <v>735</v>
      </c>
      <c r="B809" s="6"/>
      <c r="C809" s="6" t="s">
        <v>17</v>
      </c>
      <c r="D809" s="49"/>
      <c r="E809" s="49"/>
      <c r="F809" s="49"/>
      <c r="G809" s="49"/>
      <c r="H809" s="145"/>
      <c r="I809" s="120"/>
    </row>
    <row r="810" spans="1:9" ht="12.75">
      <c r="A810" s="66">
        <f t="shared" si="63"/>
        <v>736</v>
      </c>
      <c r="B810" s="6"/>
      <c r="C810" s="6" t="s">
        <v>407</v>
      </c>
      <c r="D810" s="49">
        <v>0</v>
      </c>
      <c r="E810" s="49">
        <v>400000</v>
      </c>
      <c r="F810" s="49"/>
      <c r="G810" s="49">
        <v>8000</v>
      </c>
      <c r="H810" s="145">
        <f t="shared" si="64"/>
        <v>0.02</v>
      </c>
      <c r="I810" s="120">
        <f t="shared" si="65"/>
        <v>0.0005803387190459116</v>
      </c>
    </row>
    <row r="811" spans="1:9" ht="12.75">
      <c r="A811" s="66">
        <f t="shared" si="63"/>
        <v>737</v>
      </c>
      <c r="B811" s="6"/>
      <c r="C811" s="6" t="s">
        <v>408</v>
      </c>
      <c r="D811" s="49">
        <v>0</v>
      </c>
      <c r="E811" s="49">
        <v>3500</v>
      </c>
      <c r="F811" s="49"/>
      <c r="G811" s="49">
        <v>3500</v>
      </c>
      <c r="H811" s="145">
        <f t="shared" si="64"/>
        <v>1</v>
      </c>
      <c r="I811" s="120">
        <f t="shared" si="65"/>
        <v>0.0002538981895825863</v>
      </c>
    </row>
    <row r="812" spans="1:9" ht="12.75">
      <c r="A812" s="66"/>
      <c r="B812" s="6"/>
      <c r="C812" s="6"/>
      <c r="D812" s="49"/>
      <c r="E812" s="49"/>
      <c r="F812" s="49"/>
      <c r="G812" s="49"/>
      <c r="H812" s="145"/>
      <c r="I812" s="120"/>
    </row>
    <row r="813" spans="1:9" s="82" customFormat="1" ht="12.75">
      <c r="A813" s="66">
        <f>A811+1</f>
        <v>738</v>
      </c>
      <c r="B813" s="72">
        <v>90095</v>
      </c>
      <c r="C813" s="73" t="s">
        <v>32</v>
      </c>
      <c r="D813" s="74">
        <f>D814+D815+D816+D821+D829</f>
        <v>619000</v>
      </c>
      <c r="E813" s="74">
        <f>E814+E815+E816+E821+E829</f>
        <v>772000</v>
      </c>
      <c r="F813" s="74">
        <f>F814+F815+F816+F821+F829</f>
        <v>0</v>
      </c>
      <c r="G813" s="74">
        <f>G814+G815+G816+G821+G829</f>
        <v>269999</v>
      </c>
      <c r="H813" s="149">
        <f>G813/E813</f>
        <v>0.34973963730569946</v>
      </c>
      <c r="I813" s="150">
        <f>G813/G$857</f>
        <v>0.019586359225459635</v>
      </c>
    </row>
    <row r="814" spans="1:9" s="70" customFormat="1" ht="12.75">
      <c r="A814" s="66">
        <f t="shared" si="63"/>
        <v>739</v>
      </c>
      <c r="B814" s="136">
        <v>4260</v>
      </c>
      <c r="C814" s="66" t="s">
        <v>209</v>
      </c>
      <c r="D814" s="95">
        <v>0</v>
      </c>
      <c r="E814" s="95">
        <v>30000</v>
      </c>
      <c r="F814" s="95"/>
      <c r="G814" s="95">
        <v>21375</v>
      </c>
      <c r="H814" s="145">
        <f>G814/E814</f>
        <v>0.7125</v>
      </c>
      <c r="I814" s="120">
        <f>G814/G$857</f>
        <v>0.0015505925149507948</v>
      </c>
    </row>
    <row r="815" spans="1:9" s="70" customFormat="1" ht="12.75">
      <c r="A815" s="66">
        <f t="shared" si="63"/>
        <v>740</v>
      </c>
      <c r="B815" s="136">
        <v>4270</v>
      </c>
      <c r="C815" s="66" t="s">
        <v>204</v>
      </c>
      <c r="D815" s="95">
        <v>0</v>
      </c>
      <c r="E815" s="95">
        <v>24000</v>
      </c>
      <c r="F815" s="95"/>
      <c r="G815" s="95">
        <v>322</v>
      </c>
      <c r="H815" s="145">
        <f>G815/E815</f>
        <v>0.013416666666666667</v>
      </c>
      <c r="I815" s="120">
        <f>G815/G$857</f>
        <v>2.335863344159794E-05</v>
      </c>
    </row>
    <row r="816" spans="1:9" ht="12.75">
      <c r="A816" s="66">
        <f t="shared" si="63"/>
        <v>741</v>
      </c>
      <c r="B816" s="6">
        <v>4300</v>
      </c>
      <c r="C816" s="6" t="s">
        <v>203</v>
      </c>
      <c r="D816" s="50">
        <f>SUM(D819:D820)</f>
        <v>69000</v>
      </c>
      <c r="E816" s="50">
        <f>SUM(E819:E820)</f>
        <v>15000</v>
      </c>
      <c r="F816" s="50">
        <f>SUM(F819:F820)</f>
        <v>0</v>
      </c>
      <c r="G816" s="50">
        <f>SUM(G819:G820)</f>
        <v>10209</v>
      </c>
      <c r="H816" s="145">
        <f>G816/E816</f>
        <v>0.6806</v>
      </c>
      <c r="I816" s="120">
        <f>G816/G$857</f>
        <v>0.0007405847478424638</v>
      </c>
    </row>
    <row r="817" spans="1:9" ht="12.75">
      <c r="A817" s="66">
        <f t="shared" si="63"/>
        <v>742</v>
      </c>
      <c r="B817" s="6"/>
      <c r="C817" s="6" t="s">
        <v>17</v>
      </c>
      <c r="D817" s="49"/>
      <c r="E817" s="49"/>
      <c r="F817" s="49"/>
      <c r="G817" s="49"/>
      <c r="H817" s="145"/>
      <c r="I817" s="120"/>
    </row>
    <row r="818" spans="1:9" ht="12.75">
      <c r="A818" s="66">
        <f t="shared" si="63"/>
        <v>743</v>
      </c>
      <c r="B818" s="6"/>
      <c r="C818" s="91" t="s">
        <v>353</v>
      </c>
      <c r="D818" s="49"/>
      <c r="E818" s="49"/>
      <c r="F818" s="49"/>
      <c r="G818" s="49"/>
      <c r="H818" s="145"/>
      <c r="I818" s="120"/>
    </row>
    <row r="819" spans="1:9" ht="12.75">
      <c r="A819" s="66">
        <f t="shared" si="63"/>
        <v>744</v>
      </c>
      <c r="B819" s="6"/>
      <c r="C819" s="91" t="s">
        <v>354</v>
      </c>
      <c r="D819" s="49">
        <v>68000</v>
      </c>
      <c r="E819" s="49">
        <v>14000</v>
      </c>
      <c r="F819" s="49"/>
      <c r="G819" s="49">
        <v>9659</v>
      </c>
      <c r="H819" s="145">
        <f>G819/E819</f>
        <v>0.6899285714285714</v>
      </c>
      <c r="I819" s="120">
        <f>G819/G$857</f>
        <v>0.0007006864609080574</v>
      </c>
    </row>
    <row r="820" spans="1:9" ht="12.75">
      <c r="A820" s="66">
        <f t="shared" si="63"/>
        <v>745</v>
      </c>
      <c r="B820" s="6"/>
      <c r="C820" s="44" t="s">
        <v>291</v>
      </c>
      <c r="D820" s="49">
        <v>1000</v>
      </c>
      <c r="E820" s="49">
        <v>1000</v>
      </c>
      <c r="F820" s="49">
        <v>0</v>
      </c>
      <c r="G820" s="49">
        <v>550</v>
      </c>
      <c r="H820" s="145">
        <f>G820/E820</f>
        <v>0.55</v>
      </c>
      <c r="I820" s="120">
        <f>G820/G$857</f>
        <v>3.989828693440642E-05</v>
      </c>
    </row>
    <row r="821" spans="1:9" ht="12.75">
      <c r="A821" s="66">
        <f t="shared" si="63"/>
        <v>746</v>
      </c>
      <c r="B821" s="6">
        <v>6050</v>
      </c>
      <c r="C821" s="44" t="s">
        <v>202</v>
      </c>
      <c r="D821" s="49">
        <f>SUM(D825:D826)</f>
        <v>550000</v>
      </c>
      <c r="E821" s="49">
        <f>SUM(E825:E826)</f>
        <v>550000</v>
      </c>
      <c r="F821" s="49">
        <f>SUM(F825:F826)</f>
        <v>0</v>
      </c>
      <c r="G821" s="49">
        <f>SUM(G825:G826)</f>
        <v>85093</v>
      </c>
      <c r="H821" s="145">
        <f>G821/E821</f>
        <v>0.15471454545454547</v>
      </c>
      <c r="I821" s="120">
        <f>G821/G$857</f>
        <v>0.006172845327471719</v>
      </c>
    </row>
    <row r="822" spans="1:9" ht="12.75">
      <c r="A822" s="66">
        <f t="shared" si="63"/>
        <v>747</v>
      </c>
      <c r="B822" s="6"/>
      <c r="C822" s="44" t="s">
        <v>17</v>
      </c>
      <c r="D822" s="49"/>
      <c r="E822" s="49"/>
      <c r="F822" s="49"/>
      <c r="G822" s="49"/>
      <c r="H822" s="145"/>
      <c r="I822" s="120"/>
    </row>
    <row r="823" spans="1:9" ht="12.75">
      <c r="A823" s="66">
        <f t="shared" si="63"/>
        <v>748</v>
      </c>
      <c r="B823" s="6"/>
      <c r="C823" s="44" t="s">
        <v>355</v>
      </c>
      <c r="D823" s="49"/>
      <c r="E823" s="49"/>
      <c r="F823" s="49"/>
      <c r="G823" s="49"/>
      <c r="H823" s="145"/>
      <c r="I823" s="120"/>
    </row>
    <row r="824" spans="1:9" ht="12.75">
      <c r="A824" s="66">
        <f t="shared" si="63"/>
        <v>749</v>
      </c>
      <c r="B824" s="6"/>
      <c r="C824" s="44" t="s">
        <v>356</v>
      </c>
      <c r="D824" s="49"/>
      <c r="E824" s="49"/>
      <c r="F824" s="49"/>
      <c r="G824" s="49"/>
      <c r="H824" s="145"/>
      <c r="I824" s="120"/>
    </row>
    <row r="825" spans="1:9" ht="12.75">
      <c r="A825" s="66">
        <f t="shared" si="63"/>
        <v>750</v>
      </c>
      <c r="B825" s="6"/>
      <c r="C825" s="44" t="s">
        <v>357</v>
      </c>
      <c r="D825" s="49">
        <v>500000</v>
      </c>
      <c r="E825" s="49">
        <v>500000</v>
      </c>
      <c r="F825" s="49"/>
      <c r="G825" s="49">
        <v>59940</v>
      </c>
      <c r="H825" s="145">
        <f>G825/E825</f>
        <v>0.11988</v>
      </c>
      <c r="I825" s="120">
        <f>G825/G$857</f>
        <v>0.004348187852451492</v>
      </c>
    </row>
    <row r="826" spans="1:9" ht="12.75">
      <c r="A826" s="66">
        <f t="shared" si="63"/>
        <v>751</v>
      </c>
      <c r="B826" s="6"/>
      <c r="C826" s="44" t="s">
        <v>358</v>
      </c>
      <c r="D826" s="49">
        <v>50000</v>
      </c>
      <c r="E826" s="49">
        <v>50000</v>
      </c>
      <c r="F826" s="49"/>
      <c r="G826" s="49">
        <v>25153</v>
      </c>
      <c r="H826" s="145">
        <f>G826/E826</f>
        <v>0.50306</v>
      </c>
      <c r="I826" s="120">
        <f>G826/G$857</f>
        <v>0.0018246574750202266</v>
      </c>
    </row>
    <row r="827" spans="1:9" ht="12.75">
      <c r="A827" s="66">
        <f t="shared" si="63"/>
        <v>752</v>
      </c>
      <c r="B827" s="6">
        <v>6220</v>
      </c>
      <c r="C827" s="44" t="s">
        <v>409</v>
      </c>
      <c r="D827" s="49"/>
      <c r="E827" s="49"/>
      <c r="F827" s="49"/>
      <c r="G827" s="49"/>
      <c r="H827" s="145"/>
      <c r="I827" s="120"/>
    </row>
    <row r="828" spans="1:9" ht="12.75">
      <c r="A828" s="66">
        <f t="shared" si="63"/>
        <v>753</v>
      </c>
      <c r="B828" s="6"/>
      <c r="C828" s="44" t="s">
        <v>410</v>
      </c>
      <c r="D828" s="49"/>
      <c r="E828" s="49"/>
      <c r="F828" s="49"/>
      <c r="G828" s="49"/>
      <c r="H828" s="145"/>
      <c r="I828" s="120"/>
    </row>
    <row r="829" spans="1:9" ht="12.75">
      <c r="A829" s="66">
        <f t="shared" si="63"/>
        <v>754</v>
      </c>
      <c r="B829" s="6"/>
      <c r="C829" s="44" t="s">
        <v>411</v>
      </c>
      <c r="D829" s="49">
        <v>0</v>
      </c>
      <c r="E829" s="49">
        <v>153000</v>
      </c>
      <c r="F829" s="49"/>
      <c r="G829" s="49">
        <v>153000</v>
      </c>
      <c r="H829" s="145">
        <f>G829/E829</f>
        <v>1</v>
      </c>
      <c r="I829" s="120">
        <f>G829/G$857</f>
        <v>0.011098978001753058</v>
      </c>
    </row>
    <row r="830" spans="1:9" ht="12.75">
      <c r="A830" s="66">
        <f t="shared" si="63"/>
        <v>755</v>
      </c>
      <c r="B830" s="6"/>
      <c r="C830" s="44"/>
      <c r="D830" s="49"/>
      <c r="E830" s="49"/>
      <c r="F830" s="49"/>
      <c r="G830" s="49"/>
      <c r="H830" s="145"/>
      <c r="I830" s="120"/>
    </row>
    <row r="831" spans="1:9" s="79" customFormat="1" ht="12.75">
      <c r="A831" s="66">
        <f t="shared" si="63"/>
        <v>756</v>
      </c>
      <c r="B831" s="67">
        <v>921</v>
      </c>
      <c r="C831" s="68" t="s">
        <v>193</v>
      </c>
      <c r="D831" s="80"/>
      <c r="E831" s="80"/>
      <c r="F831" s="80"/>
      <c r="G831" s="80"/>
      <c r="H831" s="145"/>
      <c r="I831" s="120"/>
    </row>
    <row r="832" spans="1:9" s="79" customFormat="1" ht="12.75">
      <c r="A832" s="66">
        <f t="shared" si="63"/>
        <v>757</v>
      </c>
      <c r="B832" s="68"/>
      <c r="C832" s="68" t="s">
        <v>194</v>
      </c>
      <c r="D832" s="69">
        <f>D833+D835+D841</f>
        <v>512000</v>
      </c>
      <c r="E832" s="69">
        <f>E833+E835+E841</f>
        <v>524854</v>
      </c>
      <c r="F832" s="69">
        <f>F833+F835+F841</f>
        <v>-19500</v>
      </c>
      <c r="G832" s="69">
        <f>G833+G835+G841</f>
        <v>524554</v>
      </c>
      <c r="H832" s="152">
        <f>G832/E832</f>
        <v>0.999428412472802</v>
      </c>
      <c r="I832" s="153">
        <f aca="true" t="shared" si="66" ref="I832:I841">G832/G$857</f>
        <v>0.03805237455380114</v>
      </c>
    </row>
    <row r="833" spans="1:9" s="82" customFormat="1" ht="12.75">
      <c r="A833" s="66">
        <f t="shared" si="63"/>
        <v>758</v>
      </c>
      <c r="B833" s="72">
        <v>92109</v>
      </c>
      <c r="C833" s="73" t="s">
        <v>195</v>
      </c>
      <c r="D833" s="74">
        <f>D834</f>
        <v>240000</v>
      </c>
      <c r="E833" s="74">
        <f>E834</f>
        <v>250854</v>
      </c>
      <c r="F833" s="74">
        <f>F834</f>
        <v>-19500</v>
      </c>
      <c r="G833" s="74">
        <f>G834</f>
        <v>250854</v>
      </c>
      <c r="H833" s="149">
        <f>G833/E833</f>
        <v>1</v>
      </c>
      <c r="I833" s="150">
        <f t="shared" si="66"/>
        <v>0.018197536128442885</v>
      </c>
    </row>
    <row r="834" spans="1:9" s="70" customFormat="1" ht="12.75">
      <c r="A834" s="66">
        <f t="shared" si="63"/>
        <v>759</v>
      </c>
      <c r="B834" s="97">
        <v>2550</v>
      </c>
      <c r="C834" s="91" t="s">
        <v>248</v>
      </c>
      <c r="D834" s="96">
        <v>240000</v>
      </c>
      <c r="E834" s="96">
        <v>250854</v>
      </c>
      <c r="F834" s="96">
        <v>-19500</v>
      </c>
      <c r="G834" s="96">
        <v>250854</v>
      </c>
      <c r="H834" s="145">
        <f>G834/E834</f>
        <v>1</v>
      </c>
      <c r="I834" s="120">
        <f t="shared" si="66"/>
        <v>0.018197536128442885</v>
      </c>
    </row>
    <row r="835" spans="1:9" s="82" customFormat="1" ht="12.75" customHeight="1">
      <c r="A835" s="66">
        <f t="shared" si="63"/>
        <v>760</v>
      </c>
      <c r="B835" s="72">
        <v>92116</v>
      </c>
      <c r="C835" s="73" t="s">
        <v>67</v>
      </c>
      <c r="D835" s="81">
        <f>D836</f>
        <v>202000</v>
      </c>
      <c r="E835" s="81">
        <f>E836</f>
        <v>202000</v>
      </c>
      <c r="F835" s="81">
        <f>F836</f>
        <v>0</v>
      </c>
      <c r="G835" s="81">
        <f>G836</f>
        <v>202000</v>
      </c>
      <c r="H835" s="149">
        <f>G835/E835</f>
        <v>1</v>
      </c>
      <c r="I835" s="150">
        <f t="shared" si="66"/>
        <v>0.014653552655909266</v>
      </c>
    </row>
    <row r="836" spans="1:9" s="82" customFormat="1" ht="12.75" customHeight="1">
      <c r="A836" s="66">
        <f t="shared" si="63"/>
        <v>761</v>
      </c>
      <c r="B836" s="97">
        <v>2550</v>
      </c>
      <c r="C836" s="91" t="s">
        <v>248</v>
      </c>
      <c r="D836" s="96">
        <v>202000</v>
      </c>
      <c r="E836" s="96">
        <v>202000</v>
      </c>
      <c r="F836" s="96">
        <v>0</v>
      </c>
      <c r="G836" s="96">
        <v>202000</v>
      </c>
      <c r="H836" s="145">
        <f>G836/E836</f>
        <v>1</v>
      </c>
      <c r="I836" s="120">
        <f t="shared" si="66"/>
        <v>0.014653552655909266</v>
      </c>
    </row>
    <row r="837" spans="1:9" s="82" customFormat="1" ht="12.75" customHeight="1">
      <c r="A837" s="66"/>
      <c r="B837" s="97"/>
      <c r="C837" s="91"/>
      <c r="D837" s="96"/>
      <c r="E837" s="96"/>
      <c r="F837" s="96"/>
      <c r="G837" s="96"/>
      <c r="H837" s="145"/>
      <c r="I837" s="120"/>
    </row>
    <row r="838" spans="1:9" s="82" customFormat="1" ht="12.75" customHeight="1">
      <c r="A838" s="66"/>
      <c r="B838" s="97"/>
      <c r="C838" s="91"/>
      <c r="D838" s="96"/>
      <c r="E838" s="96"/>
      <c r="F838" s="96"/>
      <c r="G838" s="96"/>
      <c r="H838" s="145"/>
      <c r="I838" s="120"/>
    </row>
    <row r="839" spans="1:9" s="82" customFormat="1" ht="12.75" customHeight="1">
      <c r="A839" s="66"/>
      <c r="B839" s="97"/>
      <c r="C839" s="91"/>
      <c r="D839" s="96"/>
      <c r="E839" s="96"/>
      <c r="F839" s="96"/>
      <c r="G839" s="96"/>
      <c r="H839" s="145"/>
      <c r="I839" s="120"/>
    </row>
    <row r="840" spans="1:9" s="82" customFormat="1" ht="12.75" customHeight="1">
      <c r="A840" s="66"/>
      <c r="B840" s="97"/>
      <c r="C840" s="91"/>
      <c r="D840" s="96"/>
      <c r="E840" s="96"/>
      <c r="F840" s="96"/>
      <c r="G840" s="96"/>
      <c r="H840" s="145"/>
      <c r="I840" s="120"/>
    </row>
    <row r="841" spans="1:9" s="82" customFormat="1" ht="12.75">
      <c r="A841" s="66">
        <f>A836+1</f>
        <v>762</v>
      </c>
      <c r="B841" s="72">
        <v>92195</v>
      </c>
      <c r="C841" s="73" t="s">
        <v>32</v>
      </c>
      <c r="D841" s="74">
        <f>D843+D847</f>
        <v>70000</v>
      </c>
      <c r="E841" s="74">
        <f>E843+E847</f>
        <v>72000</v>
      </c>
      <c r="F841" s="74">
        <f>F843+F847</f>
        <v>0</v>
      </c>
      <c r="G841" s="74">
        <f>G843+G847</f>
        <v>71700</v>
      </c>
      <c r="H841" s="149">
        <f aca="true" t="shared" si="67" ref="H841:H857">G841/E841</f>
        <v>0.9958333333333333</v>
      </c>
      <c r="I841" s="150">
        <f t="shared" si="66"/>
        <v>0.005201285769448982</v>
      </c>
    </row>
    <row r="842" spans="1:9" ht="12.75">
      <c r="A842" s="66">
        <f t="shared" si="63"/>
        <v>763</v>
      </c>
      <c r="B842" s="6">
        <v>2630</v>
      </c>
      <c r="C842" s="91" t="s">
        <v>231</v>
      </c>
      <c r="D842" s="116"/>
      <c r="E842" s="116"/>
      <c r="F842" s="116"/>
      <c r="G842" s="116"/>
      <c r="H842" s="145"/>
      <c r="I842" s="120"/>
    </row>
    <row r="843" spans="1:9" ht="12.75">
      <c r="A843" s="66">
        <f t="shared" si="63"/>
        <v>764</v>
      </c>
      <c r="B843" s="6"/>
      <c r="C843" s="91" t="s">
        <v>232</v>
      </c>
      <c r="D843" s="50">
        <f>SUM(D844:D847)</f>
        <v>70000</v>
      </c>
      <c r="E843" s="50">
        <f>SUM(E845:E846)</f>
        <v>70000</v>
      </c>
      <c r="F843" s="50">
        <f>SUM(F845:F846)</f>
        <v>0</v>
      </c>
      <c r="G843" s="50">
        <f>SUM(G845:G846)</f>
        <v>70000</v>
      </c>
      <c r="H843" s="145">
        <f t="shared" si="67"/>
        <v>1</v>
      </c>
      <c r="I843" s="120">
        <f>G843/G$857</f>
        <v>0.005077963791651726</v>
      </c>
    </row>
    <row r="844" spans="1:9" ht="12.75">
      <c r="A844" s="66">
        <f t="shared" si="63"/>
        <v>765</v>
      </c>
      <c r="B844" s="6"/>
      <c r="C844" s="6" t="s">
        <v>17</v>
      </c>
      <c r="D844" s="49"/>
      <c r="E844" s="49"/>
      <c r="F844" s="49"/>
      <c r="G844" s="49"/>
      <c r="H844" s="145"/>
      <c r="I844" s="120"/>
    </row>
    <row r="845" spans="1:9" ht="12.75">
      <c r="A845" s="66">
        <f t="shared" si="63"/>
        <v>766</v>
      </c>
      <c r="B845" s="6"/>
      <c r="C845" s="6" t="s">
        <v>68</v>
      </c>
      <c r="D845" s="49">
        <v>30000</v>
      </c>
      <c r="E845" s="49">
        <v>30000</v>
      </c>
      <c r="F845" s="49">
        <v>0</v>
      </c>
      <c r="G845" s="49">
        <v>30000</v>
      </c>
      <c r="H845" s="145">
        <f t="shared" si="67"/>
        <v>1</v>
      </c>
      <c r="I845" s="120">
        <f>G845/G$857</f>
        <v>0.002176270196422168</v>
      </c>
    </row>
    <row r="846" spans="1:9" ht="12.75">
      <c r="A846" s="66">
        <f t="shared" si="63"/>
        <v>767</v>
      </c>
      <c r="B846" s="6"/>
      <c r="C846" s="44" t="s">
        <v>69</v>
      </c>
      <c r="D846" s="49">
        <v>40000</v>
      </c>
      <c r="E846" s="49">
        <v>40000</v>
      </c>
      <c r="F846" s="49">
        <v>0</v>
      </c>
      <c r="G846" s="49">
        <v>40000</v>
      </c>
      <c r="H846" s="145">
        <f t="shared" si="67"/>
        <v>1</v>
      </c>
      <c r="I846" s="120">
        <f>G846/G$857</f>
        <v>0.002901693595229558</v>
      </c>
    </row>
    <row r="847" spans="1:9" ht="12.75">
      <c r="A847" s="66">
        <f t="shared" si="63"/>
        <v>768</v>
      </c>
      <c r="B847" s="6">
        <v>4300</v>
      </c>
      <c r="C847" s="44" t="s">
        <v>378</v>
      </c>
      <c r="D847" s="49">
        <v>0</v>
      </c>
      <c r="E847" s="49">
        <v>2000</v>
      </c>
      <c r="F847" s="49"/>
      <c r="G847" s="49">
        <v>1700</v>
      </c>
      <c r="H847" s="145">
        <f>G847/E847</f>
        <v>0.85</v>
      </c>
      <c r="I847" s="120">
        <f>G847/G$857</f>
        <v>0.0001233219777972562</v>
      </c>
    </row>
    <row r="848" spans="1:9" s="79" customFormat="1" ht="12.75">
      <c r="A848" s="66">
        <f t="shared" si="63"/>
        <v>769</v>
      </c>
      <c r="B848" s="67">
        <v>926</v>
      </c>
      <c r="C848" s="68" t="s">
        <v>233</v>
      </c>
      <c r="D848" s="69">
        <f>D849</f>
        <v>1100000</v>
      </c>
      <c r="E848" s="69">
        <f>E849</f>
        <v>5970000</v>
      </c>
      <c r="F848" s="69">
        <f>F849</f>
        <v>-5000</v>
      </c>
      <c r="G848" s="69">
        <f>G849</f>
        <v>203943</v>
      </c>
      <c r="H848" s="152">
        <f t="shared" si="67"/>
        <v>0.03416130653266332</v>
      </c>
      <c r="I848" s="153">
        <f>G848/G$857</f>
        <v>0.014794502422297542</v>
      </c>
    </row>
    <row r="849" spans="1:9" s="82" customFormat="1" ht="12.75">
      <c r="A849" s="66">
        <f t="shared" si="63"/>
        <v>770</v>
      </c>
      <c r="B849" s="72">
        <v>92695</v>
      </c>
      <c r="C849" s="73" t="s">
        <v>32</v>
      </c>
      <c r="D849" s="74">
        <f>D852+D854</f>
        <v>1100000</v>
      </c>
      <c r="E849" s="74">
        <f>E852+E854</f>
        <v>5970000</v>
      </c>
      <c r="F849" s="74">
        <f>F852+F854</f>
        <v>-5000</v>
      </c>
      <c r="G849" s="74">
        <f>G852+G854</f>
        <v>203943</v>
      </c>
      <c r="H849" s="149">
        <f t="shared" si="67"/>
        <v>0.03416130653266332</v>
      </c>
      <c r="I849" s="150">
        <f>G849/G$857</f>
        <v>0.014794502422297542</v>
      </c>
    </row>
    <row r="850" spans="1:9" ht="12.75">
      <c r="A850" s="66">
        <f t="shared" si="63"/>
        <v>771</v>
      </c>
      <c r="B850" s="6">
        <v>2630</v>
      </c>
      <c r="C850" s="91" t="s">
        <v>231</v>
      </c>
      <c r="D850" s="49"/>
      <c r="E850" s="49"/>
      <c r="F850" s="49"/>
      <c r="G850" s="49"/>
      <c r="H850" s="145"/>
      <c r="I850" s="120"/>
    </row>
    <row r="851" spans="1:9" ht="12.75">
      <c r="A851" s="66">
        <f t="shared" si="63"/>
        <v>772</v>
      </c>
      <c r="B851" s="6"/>
      <c r="C851" s="91" t="s">
        <v>232</v>
      </c>
      <c r="D851" s="48"/>
      <c r="E851" s="48"/>
      <c r="F851" s="48">
        <v>100000</v>
      </c>
      <c r="G851" s="48"/>
      <c r="H851" s="145"/>
      <c r="I851" s="120"/>
    </row>
    <row r="852" spans="1:9" ht="12.75">
      <c r="A852" s="66">
        <f>A851+1</f>
        <v>773</v>
      </c>
      <c r="B852" s="41"/>
      <c r="C852" s="91" t="s">
        <v>412</v>
      </c>
      <c r="D852" s="49">
        <v>100000</v>
      </c>
      <c r="E852" s="48">
        <v>100000</v>
      </c>
      <c r="F852" s="48"/>
      <c r="G852" s="48">
        <v>86054</v>
      </c>
      <c r="H852" s="145">
        <f>G852/E852</f>
        <v>0.86054</v>
      </c>
      <c r="I852" s="120">
        <f>G852/G$857</f>
        <v>0.006242558516097109</v>
      </c>
    </row>
    <row r="853" spans="1:9" ht="12.75">
      <c r="A853" s="66">
        <f>A852+1</f>
        <v>774</v>
      </c>
      <c r="B853" s="41">
        <v>6050</v>
      </c>
      <c r="C853" s="6" t="s">
        <v>202</v>
      </c>
      <c r="D853" s="49"/>
      <c r="E853" s="48"/>
      <c r="F853" s="48"/>
      <c r="G853" s="48"/>
      <c r="H853" s="145"/>
      <c r="I853" s="120"/>
    </row>
    <row r="854" spans="1:9" ht="12.75">
      <c r="A854" s="66">
        <f>A853+1</f>
        <v>775</v>
      </c>
      <c r="B854" s="41"/>
      <c r="C854" s="6" t="s">
        <v>317</v>
      </c>
      <c r="D854" s="49">
        <v>1000000</v>
      </c>
      <c r="E854" s="48">
        <v>5870000</v>
      </c>
      <c r="F854" s="48">
        <v>-5000</v>
      </c>
      <c r="G854" s="48">
        <v>117889</v>
      </c>
      <c r="H854" s="145">
        <f t="shared" si="67"/>
        <v>0.020083304940374788</v>
      </c>
      <c r="I854" s="120">
        <f>G854/G$857</f>
        <v>0.008551943906200433</v>
      </c>
    </row>
    <row r="855" spans="1:9" ht="12.75">
      <c r="A855" s="134"/>
      <c r="B855" s="27"/>
      <c r="C855" s="7"/>
      <c r="D855" s="104"/>
      <c r="E855" s="104"/>
      <c r="F855" s="104"/>
      <c r="G855" s="104"/>
      <c r="H855" s="146"/>
      <c r="I855" s="139"/>
    </row>
    <row r="856" spans="1:9" ht="12.75">
      <c r="A856" s="157"/>
      <c r="B856" s="41"/>
      <c r="C856" s="26"/>
      <c r="D856" s="49"/>
      <c r="E856" s="48"/>
      <c r="F856" s="99"/>
      <c r="G856" s="129"/>
      <c r="H856" s="145"/>
      <c r="I856" s="120"/>
    </row>
    <row r="857" spans="1:9" ht="12.75">
      <c r="A857" s="157"/>
      <c r="B857" s="41"/>
      <c r="C857" s="102" t="s">
        <v>238</v>
      </c>
      <c r="D857" s="69">
        <f>D848++D832+D758+D625+D545+D518+D380+D372+D354+D309+D288+D162+D137+D103+D94+D73+D63</f>
        <v>16288125</v>
      </c>
      <c r="E857" s="159">
        <f>E848++E832+E758+E625+E545+E518+E380+E372+E354+E309+E288+E162+E137+E103+E94+E73+E63</f>
        <v>21728106</v>
      </c>
      <c r="F857" s="159" t="e">
        <f>F848++F832+F758+F625+F545+F518+F380+F372+F354+F309+F288+F162+F137+F103+F94+F73+F63</f>
        <v>#REF!</v>
      </c>
      <c r="G857" s="69">
        <f>G848++G832+G758+G625+G545+G518+G380+G372+G354+G309+G288+G162+G137+G103+G94+G73+G63</f>
        <v>13785053</v>
      </c>
      <c r="H857" s="152">
        <f t="shared" si="67"/>
        <v>0.6344341747964595</v>
      </c>
      <c r="I857" s="153">
        <f>G857/G$857</f>
        <v>1</v>
      </c>
    </row>
    <row r="858" spans="1:9" ht="12.75">
      <c r="A858" s="158"/>
      <c r="B858" s="4"/>
      <c r="C858" s="27"/>
      <c r="D858" s="104"/>
      <c r="E858" s="104"/>
      <c r="F858" s="105"/>
      <c r="G858" s="104"/>
      <c r="H858" s="134"/>
      <c r="I858" s="122"/>
    </row>
    <row r="859" spans="4:9" ht="12.75">
      <c r="D859" s="98"/>
      <c r="E859" s="98"/>
      <c r="F859" s="98"/>
      <c r="G859" s="98"/>
      <c r="I859" s="121"/>
    </row>
    <row r="860" spans="4:9" ht="12.75">
      <c r="D860" s="98"/>
      <c r="E860" s="98"/>
      <c r="F860" s="98"/>
      <c r="G860" s="98"/>
      <c r="I860" s="121"/>
    </row>
    <row r="861" spans="4:9" ht="12.75">
      <c r="D861" s="98"/>
      <c r="E861" s="98"/>
      <c r="F861" s="98"/>
      <c r="G861" s="98"/>
      <c r="I861" s="121"/>
    </row>
    <row r="862" spans="4:9" ht="12.75">
      <c r="D862" s="98"/>
      <c r="E862" s="98"/>
      <c r="F862" s="98"/>
      <c r="G862" s="98"/>
      <c r="I862" s="121"/>
    </row>
    <row r="863" spans="4:9" ht="12.75">
      <c r="D863" s="98"/>
      <c r="E863" s="98"/>
      <c r="F863" s="98"/>
      <c r="G863" s="98"/>
      <c r="I863" s="121"/>
    </row>
    <row r="864" spans="4:9" ht="12.75">
      <c r="D864" s="98"/>
      <c r="E864" s="98"/>
      <c r="F864" s="98"/>
      <c r="G864" s="98"/>
      <c r="I864" s="121"/>
    </row>
    <row r="865" spans="4:9" ht="12.75">
      <c r="D865" s="98"/>
      <c r="E865" s="98"/>
      <c r="F865" s="98"/>
      <c r="G865" s="98"/>
      <c r="I865" s="121"/>
    </row>
    <row r="866" spans="4:9" ht="12.75">
      <c r="D866" s="98"/>
      <c r="E866" s="98"/>
      <c r="F866" s="98"/>
      <c r="G866" s="98"/>
      <c r="I866" s="121"/>
    </row>
    <row r="867" spans="4:9" ht="12.75">
      <c r="D867" s="98"/>
      <c r="E867" s="98"/>
      <c r="F867" s="98"/>
      <c r="G867" s="98"/>
      <c r="I867" s="121"/>
    </row>
    <row r="868" spans="4:9" ht="12.75">
      <c r="D868" s="98"/>
      <c r="E868" s="98"/>
      <c r="F868" s="98"/>
      <c r="G868" s="98"/>
      <c r="I868" s="121"/>
    </row>
    <row r="869" spans="4:9" ht="12.75">
      <c r="D869" s="98"/>
      <c r="E869" s="98"/>
      <c r="F869" s="98"/>
      <c r="G869" s="98"/>
      <c r="I869" s="121"/>
    </row>
    <row r="870" spans="4:9" ht="12.75">
      <c r="D870" s="98"/>
      <c r="E870" s="98"/>
      <c r="F870" s="98"/>
      <c r="G870" s="98"/>
      <c r="I870" s="121"/>
    </row>
    <row r="871" spans="4:9" ht="12.75">
      <c r="D871" s="98"/>
      <c r="E871" s="98"/>
      <c r="F871" s="98"/>
      <c r="G871" s="98"/>
      <c r="I871" s="121"/>
    </row>
    <row r="872" spans="4:9" ht="12.75">
      <c r="D872" s="98"/>
      <c r="E872" s="98"/>
      <c r="F872" s="98"/>
      <c r="G872" s="98"/>
      <c r="I872" s="121"/>
    </row>
    <row r="873" spans="4:9" ht="12.75">
      <c r="D873" s="98"/>
      <c r="E873" s="98"/>
      <c r="F873" s="98"/>
      <c r="G873" s="98"/>
      <c r="I873" s="121"/>
    </row>
    <row r="874" spans="4:9" ht="12.75">
      <c r="D874" s="98"/>
      <c r="E874" s="98"/>
      <c r="F874" s="98"/>
      <c r="G874" s="98"/>
      <c r="I874" s="121"/>
    </row>
    <row r="875" spans="4:9" ht="12.75">
      <c r="D875" s="98"/>
      <c r="E875" s="98"/>
      <c r="F875" s="98"/>
      <c r="G875" s="98"/>
      <c r="I875" s="121"/>
    </row>
    <row r="876" spans="4:9" ht="12.75">
      <c r="D876" s="98"/>
      <c r="E876" s="98"/>
      <c r="F876" s="98"/>
      <c r="G876" s="98"/>
      <c r="I876" s="121"/>
    </row>
    <row r="877" spans="4:9" ht="12.75">
      <c r="D877" s="98"/>
      <c r="E877" s="98"/>
      <c r="F877" s="98"/>
      <c r="G877" s="98"/>
      <c r="I877" s="121"/>
    </row>
    <row r="878" spans="4:9" ht="12.75">
      <c r="D878" s="98"/>
      <c r="E878" s="98"/>
      <c r="F878" s="98"/>
      <c r="G878" s="98"/>
      <c r="I878" s="121"/>
    </row>
    <row r="879" spans="4:9" ht="12.75">
      <c r="D879" s="98"/>
      <c r="E879" s="98"/>
      <c r="F879" s="98"/>
      <c r="G879" s="98"/>
      <c r="I879" s="121"/>
    </row>
    <row r="880" spans="4:9" ht="12.75">
      <c r="D880" s="98"/>
      <c r="E880" s="98"/>
      <c r="F880" s="98"/>
      <c r="G880" s="98"/>
      <c r="I880" s="121"/>
    </row>
    <row r="881" spans="4:9" ht="12.75">
      <c r="D881" s="98"/>
      <c r="E881" s="98"/>
      <c r="F881" s="98"/>
      <c r="G881" s="98"/>
      <c r="I881" s="121"/>
    </row>
    <row r="882" spans="4:9" ht="12.75">
      <c r="D882" s="98"/>
      <c r="E882" s="98"/>
      <c r="F882" s="98"/>
      <c r="G882" s="98"/>
      <c r="I882" s="121"/>
    </row>
    <row r="883" spans="4:9" ht="12.75">
      <c r="D883" s="98"/>
      <c r="E883" s="98"/>
      <c r="F883" s="98"/>
      <c r="G883" s="98"/>
      <c r="I883" s="121"/>
    </row>
    <row r="884" spans="4:9" ht="12.75">
      <c r="D884" s="98"/>
      <c r="E884" s="98"/>
      <c r="F884" s="98"/>
      <c r="G884" s="98"/>
      <c r="I884" s="121"/>
    </row>
    <row r="885" spans="4:9" ht="12.75">
      <c r="D885" s="98"/>
      <c r="E885" s="98"/>
      <c r="F885" s="98"/>
      <c r="G885" s="98"/>
      <c r="I885" s="121"/>
    </row>
    <row r="886" spans="4:9" ht="12.75">
      <c r="D886" s="98"/>
      <c r="E886" s="98"/>
      <c r="F886" s="98"/>
      <c r="G886" s="98"/>
      <c r="I886" s="121"/>
    </row>
    <row r="887" spans="4:9" ht="12.75">
      <c r="D887" s="98"/>
      <c r="E887" s="98"/>
      <c r="F887" s="98"/>
      <c r="G887" s="98"/>
      <c r="I887" s="121"/>
    </row>
    <row r="888" spans="4:9" ht="12.75">
      <c r="D888" s="98"/>
      <c r="E888" s="98"/>
      <c r="F888" s="98"/>
      <c r="G888" s="98"/>
      <c r="I888" s="121"/>
    </row>
    <row r="889" spans="4:9" ht="12.75">
      <c r="D889" s="98"/>
      <c r="E889" s="98"/>
      <c r="F889" s="98"/>
      <c r="G889" s="98"/>
      <c r="I889" s="121"/>
    </row>
    <row r="890" spans="4:9" ht="12.75">
      <c r="D890" s="98"/>
      <c r="E890" s="98"/>
      <c r="F890" s="98"/>
      <c r="G890" s="98"/>
      <c r="I890" s="121"/>
    </row>
    <row r="891" spans="4:9" ht="12.75">
      <c r="D891" s="98"/>
      <c r="E891" s="98"/>
      <c r="F891" s="98"/>
      <c r="G891" s="98"/>
      <c r="I891" s="121"/>
    </row>
    <row r="892" spans="4:9" ht="12.75">
      <c r="D892" s="98"/>
      <c r="E892" s="98"/>
      <c r="F892" s="98"/>
      <c r="G892" s="98"/>
      <c r="I892" s="121"/>
    </row>
    <row r="893" spans="4:9" ht="12.75">
      <c r="D893" s="98"/>
      <c r="E893" s="98"/>
      <c r="F893" s="98"/>
      <c r="G893" s="98"/>
      <c r="I893" s="121"/>
    </row>
    <row r="894" spans="4:9" ht="12.75">
      <c r="D894" s="98"/>
      <c r="E894" s="98"/>
      <c r="F894" s="98"/>
      <c r="G894" s="98"/>
      <c r="I894" s="121"/>
    </row>
    <row r="895" spans="4:9" ht="12.75">
      <c r="D895" s="98"/>
      <c r="E895" s="98"/>
      <c r="F895" s="98"/>
      <c r="G895" s="98"/>
      <c r="I895" s="121"/>
    </row>
    <row r="896" spans="4:9" ht="12.75">
      <c r="D896" s="98"/>
      <c r="E896" s="98"/>
      <c r="F896" s="98"/>
      <c r="G896" s="98"/>
      <c r="I896" s="121"/>
    </row>
    <row r="897" spans="4:9" ht="12.75">
      <c r="D897" s="98"/>
      <c r="E897" s="98"/>
      <c r="F897" s="98"/>
      <c r="G897" s="98"/>
      <c r="I897" s="121"/>
    </row>
    <row r="898" spans="4:9" ht="12.75">
      <c r="D898" s="98"/>
      <c r="E898" s="98"/>
      <c r="F898" s="98"/>
      <c r="G898" s="98"/>
      <c r="I898" s="121"/>
    </row>
    <row r="899" spans="4:9" ht="12.75">
      <c r="D899" s="98"/>
      <c r="E899" s="98"/>
      <c r="F899" s="98"/>
      <c r="G899" s="98"/>
      <c r="I899" s="121"/>
    </row>
    <row r="900" spans="4:7" ht="12.75">
      <c r="D900" s="98"/>
      <c r="E900" s="98"/>
      <c r="F900" s="98"/>
      <c r="G900" s="98"/>
    </row>
    <row r="901" spans="4:7" ht="12.75">
      <c r="D901" s="98"/>
      <c r="E901" s="98"/>
      <c r="F901" s="98"/>
      <c r="G901" s="98"/>
    </row>
    <row r="902" spans="4:7" ht="12.75">
      <c r="D902" s="98"/>
      <c r="E902" s="98"/>
      <c r="F902" s="98"/>
      <c r="G902" s="98"/>
    </row>
    <row r="903" spans="3:7" ht="12.75">
      <c r="C903" t="s">
        <v>306</v>
      </c>
      <c r="D903" s="98" t="e">
        <f>+D649+D627+D609+D589+D504+D470+D462+D390+D339+D318+D189+#REF!+D165</f>
        <v>#REF!</v>
      </c>
      <c r="E903" s="98" t="e">
        <f>+E649+E627+E609+E589+E504+E470+E462+E390+E339+E318+E189+#REF!+E165</f>
        <v>#REF!</v>
      </c>
      <c r="F903" s="98" t="e">
        <f>+F649+F627+F609+F589+F504+F470+F462+F390+F339+F318+F189+#REF!+F165</f>
        <v>#REF!</v>
      </c>
      <c r="G903" s="98" t="e">
        <f>+G649+G627+G609+G589+G504+G470+G462+G390+G339+G318+G189+#REF!+G165</f>
        <v>#REF!</v>
      </c>
    </row>
    <row r="904" spans="3:7" ht="12.75">
      <c r="C904" t="s">
        <v>40</v>
      </c>
      <c r="D904" s="98">
        <f>D650+D631+D610+D590+D471+D463+D394+D340+D319+D190+D166</f>
        <v>371510</v>
      </c>
      <c r="E904" s="98">
        <f>E650+E631+E610+E590+E471+E463+E394+E340+E319+E190+E166</f>
        <v>371752</v>
      </c>
      <c r="F904" s="98">
        <v>-67150</v>
      </c>
      <c r="G904" s="98">
        <f>G650+G631+G610+G590+G471+G463+G394+G340+G319+G190+G166</f>
        <v>369599</v>
      </c>
    </row>
    <row r="905" spans="3:7" ht="12.75">
      <c r="C905" t="s">
        <v>44</v>
      </c>
      <c r="D905" s="98" t="e">
        <f>D666+D651+D635+D611+D591+D472+D464+D398+D341+D320+D191+#REF!+D167</f>
        <v>#REF!</v>
      </c>
      <c r="E905" s="98" t="e">
        <f>E666+E651+E635+E611+E591+E472+E464+E398+E341+E320+E191+#REF!+E167</f>
        <v>#REF!</v>
      </c>
      <c r="F905" s="105">
        <v>-50000</v>
      </c>
      <c r="G905" s="98" t="e">
        <f>G666+G651+G635+G611+G591+G472+G464+G398+G341+G320+G191+#REF!+G167</f>
        <v>#REF!</v>
      </c>
    </row>
    <row r="906" spans="3:7" ht="12.75">
      <c r="C906" t="s">
        <v>45</v>
      </c>
      <c r="D906" s="105" t="e">
        <f>D670+D652+D639+D612+D592+D527+D473+D465+D402+D342+D321+D192+#REF!+D168</f>
        <v>#REF!</v>
      </c>
      <c r="E906" s="105" t="e">
        <f>E670+E652+E639+E612+E592+E527+E473+E465+E402+E342+E321+E192+#REF!+E168</f>
        <v>#REF!</v>
      </c>
      <c r="F906" s="100"/>
      <c r="G906" s="105" t="e">
        <f>G670+G652+G639+G612+G592+G527+G473+G465+G402+G342+G321+G192+#REF!+G168</f>
        <v>#REF!</v>
      </c>
    </row>
    <row r="907" spans="4:7" ht="12" customHeight="1">
      <c r="D907" s="98" t="e">
        <f>SUM(D903:D906)</f>
        <v>#REF!</v>
      </c>
      <c r="E907" s="98" t="e">
        <f>SUM(E903:E906)</f>
        <v>#REF!</v>
      </c>
      <c r="F907" s="98" t="e">
        <f>SUM(F857:F905)</f>
        <v>#REF!</v>
      </c>
      <c r="G907" s="98" t="e">
        <f>SUM(G903:G906)</f>
        <v>#REF!</v>
      </c>
    </row>
    <row r="908" spans="4:7" ht="12" customHeight="1">
      <c r="D908" s="98"/>
      <c r="E908" s="98"/>
      <c r="F908" s="98"/>
      <c r="G908" s="98"/>
    </row>
    <row r="909" spans="4:7" ht="12" customHeight="1">
      <c r="D909" s="98"/>
      <c r="E909" s="98"/>
      <c r="F909" s="98"/>
      <c r="G909" s="98"/>
    </row>
    <row r="910" spans="4:7" ht="12.75">
      <c r="D910" s="98"/>
      <c r="E910" s="98"/>
      <c r="F910" s="98"/>
      <c r="G910" s="98"/>
    </row>
    <row r="911" spans="4:7" ht="12.75">
      <c r="D911" s="98"/>
      <c r="E911" s="98"/>
      <c r="F911" s="98"/>
      <c r="G911" s="98"/>
    </row>
    <row r="912" spans="4:7" ht="12.75">
      <c r="D912" s="98"/>
      <c r="E912" s="98"/>
      <c r="F912" s="98"/>
      <c r="G912" s="98"/>
    </row>
    <row r="913" spans="4:7" ht="12.75">
      <c r="D913" s="98"/>
      <c r="E913" s="98"/>
      <c r="F913" s="98"/>
      <c r="G913" s="98"/>
    </row>
    <row r="914" spans="4:7" ht="12.75">
      <c r="D914" s="98"/>
      <c r="E914" s="98"/>
      <c r="F914" s="98"/>
      <c r="G914" s="98"/>
    </row>
    <row r="915" spans="4:7" ht="12.75">
      <c r="D915" s="98"/>
      <c r="E915" s="98"/>
      <c r="F915" s="98"/>
      <c r="G915" s="98"/>
    </row>
    <row r="916" spans="4:7" ht="12.75">
      <c r="D916" s="98"/>
      <c r="E916" s="98"/>
      <c r="F916" s="98"/>
      <c r="G916" s="98"/>
    </row>
    <row r="917" spans="4:7" ht="12.75">
      <c r="D917" s="98"/>
      <c r="E917" s="98"/>
      <c r="F917" s="98"/>
      <c r="G917" s="98"/>
    </row>
    <row r="918" spans="4:7" ht="12.75">
      <c r="D918" s="98"/>
      <c r="E918" s="98"/>
      <c r="F918" s="98"/>
      <c r="G918" s="98"/>
    </row>
  </sheetData>
  <printOptions/>
  <pageMargins left="0.1968503937007874" right="0" top="0.984251968503937" bottom="0.7874015748031497" header="0.5118110236220472" footer="0.5118110236220472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2004-03-08T07:35:25Z</cp:lastPrinted>
  <dcterms:created xsi:type="dcterms:W3CDTF">2000-10-12T12:51:35Z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