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0"/>
  </bookViews>
  <sheets>
    <sheet name="WYDI2000" sheetId="1" r:id="rId1"/>
  </sheets>
  <definedNames/>
  <calcPr fullCalcOnLoad="1"/>
</workbook>
</file>

<file path=xl/sharedStrings.xml><?xml version="1.0" encoding="utf-8"?>
<sst xmlns="http://schemas.openxmlformats.org/spreadsheetml/2006/main" count="812" uniqueCount="389">
  <si>
    <t>a) zestawienie wydatków wg działów</t>
  </si>
  <si>
    <t>w złotych</t>
  </si>
  <si>
    <t>%</t>
  </si>
  <si>
    <t>Struktura</t>
  </si>
  <si>
    <t>Lp.</t>
  </si>
  <si>
    <t>Dz.-rozdz.-&amp;</t>
  </si>
  <si>
    <t xml:space="preserve">                      Treść</t>
  </si>
  <si>
    <t>Wykonanie</t>
  </si>
  <si>
    <t>wykonania</t>
  </si>
  <si>
    <t>OŚWIATA  I  WYCHOWANIE</t>
  </si>
  <si>
    <t>OCHRONA  ZDROWIA</t>
  </si>
  <si>
    <t>OPIEKA  SPOŁECZNA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</si>
  <si>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</si>
  <si>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</si>
  <si>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</si>
  <si>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</si>
  <si>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</si>
  <si>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</si>
  <si>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</si>
  <si>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</si>
  <si>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</si>
  <si>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</si>
  <si>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</si>
  <si>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Promenada</t>
  </si>
  <si>
    <t>plaża</t>
  </si>
  <si>
    <t>"akcja zimowa-zadania własne"</t>
  </si>
  <si>
    <t>remont zejścia na plażę Lubiewo</t>
  </si>
  <si>
    <t>sołectwa</t>
  </si>
  <si>
    <t>inni kontrahenci</t>
  </si>
  <si>
    <t>odkomarzanie</t>
  </si>
  <si>
    <t>oświetlenie ulic</t>
  </si>
  <si>
    <t>konserwacja oświetlenia</t>
  </si>
  <si>
    <t>Pozostała działalność</t>
  </si>
  <si>
    <t>cmentarz w Międzyzdrojach</t>
  </si>
  <si>
    <t>cmentarz w Lubinie</t>
  </si>
  <si>
    <t>w tym :</t>
  </si>
  <si>
    <t>BIG - gwarancja bankowa</t>
  </si>
  <si>
    <t>pożyczka z NFOŚ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</si>
  <si>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</si>
  <si>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</si>
  <si>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</si>
  <si>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</si>
  <si>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</si>
  <si>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</si>
  <si>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</si>
  <si>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</si>
  <si>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</si>
  <si>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</si>
  <si>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</si>
  <si>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komunalizacja mienia gminnego</t>
  </si>
  <si>
    <t>wykazy zmian gruntowych</t>
  </si>
  <si>
    <t>rozgraniczenie gruntów</t>
  </si>
  <si>
    <t>inne(sporz.odbitek dok.inwentar.,aktual.</t>
  </si>
  <si>
    <t>mapy,wznowienie granic)</t>
  </si>
  <si>
    <t>różne wydatki na rzecz osób fizycznych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</si>
  <si>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</si>
  <si>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</si>
  <si>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</si>
  <si>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</si>
  <si>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</si>
  <si>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</si>
  <si>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</si>
  <si>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</si>
  <si>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</si>
  <si>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</si>
  <si>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</si>
  <si>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</si>
  <si>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</si>
  <si>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Festiwal Pieśni Chóralnej</t>
  </si>
  <si>
    <t>Wakacyjny Fest.Gwiazd- Fund.dla 8,5</t>
  </si>
  <si>
    <t>Przeciwdziałanie alkoholizmowi</t>
  </si>
  <si>
    <t>szkolenia</t>
  </si>
  <si>
    <t>czynsz</t>
  </si>
  <si>
    <t>terapia</t>
  </si>
  <si>
    <t>nagrody i wydatki osob.nie zaliczne....</t>
  </si>
  <si>
    <t>odpisy na zakład. fundusz św.socjal.</t>
  </si>
  <si>
    <t>świadczenia społeczne</t>
  </si>
  <si>
    <t>zadania zlecone</t>
  </si>
  <si>
    <t>zadania własne</t>
  </si>
  <si>
    <t>/od gwarantowanych zasiłków okres./</t>
  </si>
  <si>
    <t>podóże służbowe krajowe</t>
  </si>
  <si>
    <t>delegacje</t>
  </si>
  <si>
    <t>ryczałt</t>
  </si>
  <si>
    <t>delegacje samochodowe</t>
  </si>
  <si>
    <t>opłaty pocztowe</t>
  </si>
  <si>
    <t>telefony</t>
  </si>
  <si>
    <t>inne usługi</t>
  </si>
  <si>
    <t>składki na ubezpiecznia społeczne</t>
  </si>
  <si>
    <t>odpisy na zakład. fundusz świad. socj.</t>
  </si>
  <si>
    <t>Dodatki mieszkaniowe</t>
  </si>
  <si>
    <t>osoby prywatne</t>
  </si>
  <si>
    <t>Nadleśnictwo Międzyzdroje</t>
  </si>
  <si>
    <t>FWP</t>
  </si>
  <si>
    <t>Sorento</t>
  </si>
  <si>
    <t>Woliński Park Narodowy</t>
  </si>
  <si>
    <t>zasiłki rodzinne</t>
  </si>
  <si>
    <t>zasiłki pielęgnacyjne</t>
  </si>
  <si>
    <t>dożywianie</t>
  </si>
  <si>
    <t>pomoc kombatantom</t>
  </si>
  <si>
    <t>ratownicy/kąpielisko strzeżone/</t>
  </si>
  <si>
    <t>Związek Miast i Gmin Morskich</t>
  </si>
  <si>
    <t>Związek Miast Bałtyckich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</si>
  <si>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</si>
  <si>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</si>
  <si>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</si>
  <si>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</si>
  <si>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</si>
  <si>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</si>
  <si>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</si>
  <si>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</si>
  <si>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reprezentacyjne i inne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</si>
  <si>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</si>
  <si>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</si>
  <si>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</si>
  <si>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</si>
  <si>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</si>
  <si>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</si>
  <si>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</si>
  <si>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papier biurowy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</si>
  <si>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</si>
  <si>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</si>
  <si>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</si>
  <si>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</si>
  <si>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</si>
  <si>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</si>
  <si>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</si>
  <si>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opłaty telekomunikacyjne</t>
  </si>
  <si>
    <t>naprawa i konserwacja maszyn</t>
  </si>
  <si>
    <t>usługi c.o.</t>
  </si>
  <si>
    <t>inne(transportowe,murarsko malarskie...)</t>
  </si>
  <si>
    <t>wywóz nieczystości</t>
  </si>
  <si>
    <t>prowizja bankowa</t>
  </si>
  <si>
    <t>usługi komputerowe</t>
  </si>
  <si>
    <t>szkolenia bhp</t>
  </si>
  <si>
    <t>monitoring</t>
  </si>
  <si>
    <t>konserwacja systemu alarmowego</t>
  </si>
  <si>
    <t>konserwacja systemu łączności</t>
  </si>
  <si>
    <t>badania lekarskie pracowników</t>
  </si>
  <si>
    <t>Różne opłaty i składki</t>
  </si>
  <si>
    <t>PZU</t>
  </si>
  <si>
    <t>Odpisy na zakł.fun.świadczeń socj.</t>
  </si>
  <si>
    <t>komputery i oprogramowanie</t>
  </si>
  <si>
    <t>Komisje poborowe</t>
  </si>
  <si>
    <t>opłata miejscowa</t>
  </si>
  <si>
    <t>opłata targowa</t>
  </si>
  <si>
    <t>inne podatki i opłaty</t>
  </si>
  <si>
    <t>Nagrody i wydatki osob. nie zal.do wyn...</t>
  </si>
  <si>
    <t>zastępcza służba wojskowa</t>
  </si>
  <si>
    <t>umundurowanie</t>
  </si>
  <si>
    <t>paliwo</t>
  </si>
  <si>
    <t>inne materiały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</si>
  <si>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</si>
  <si>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</si>
  <si>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</si>
  <si>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</si>
  <si>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</si>
  <si>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</si>
  <si>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</si>
  <si>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celowa /sołectwa/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</si>
  <si>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</si>
  <si>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</si>
  <si>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</si>
  <si>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</si>
  <si>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</si>
  <si>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</si>
  <si>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</si>
  <si>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</si>
  <si>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</si>
  <si>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</si>
  <si>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</si>
  <si>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</si>
  <si>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</si>
  <si>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</si>
  <si>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Straż Graniczna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</si>
  <si>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</si>
  <si>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</si>
  <si>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</si>
  <si>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</si>
  <si>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</si>
  <si>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Zasiłki rodzinne ,pielęgnacyjne</t>
  </si>
  <si>
    <t>i wychowawcze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</si>
  <si>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</si>
  <si>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</si>
  <si>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</si>
  <si>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</si>
  <si>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</si>
  <si>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</si>
  <si>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</si>
  <si>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</si>
  <si>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</si>
  <si>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</si>
  <si>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</si>
  <si>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</si>
  <si>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</si>
  <si>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</si>
  <si>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</si>
  <si>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</si>
  <si>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</si>
  <si>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</si>
  <si>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</si>
  <si>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</si>
  <si>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</si>
  <si>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</si>
  <si>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</si>
  <si>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</si>
  <si>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</si>
  <si>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</si>
  <si>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osób fizycznych</t>
  </si>
  <si>
    <t>Nagrody i wydatki osob.nie zal.do wynagr.</t>
  </si>
  <si>
    <t>zakup energii</t>
  </si>
  <si>
    <t>Wynagrodzenia agencyjno-prowizyjne</t>
  </si>
  <si>
    <t>dotacja przedmiotowa z budżetu dla pozost.</t>
  </si>
  <si>
    <t>jedn.sektora finansów publicznych</t>
  </si>
  <si>
    <t>nagrody i wydatki osob.nie zal.do wynagrodz.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</si>
  <si>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</si>
  <si>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</si>
  <si>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</si>
  <si>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</si>
  <si>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</si>
  <si>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</si>
  <si>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</si>
  <si>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</si>
  <si>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</si>
  <si>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</si>
  <si>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wpłaty na Państwowy  Fundusz Rehabili-</t>
  </si>
  <si>
    <t>tacji Osób Niepełnosprawnych</t>
  </si>
  <si>
    <t>wydatki na zakupy inwestycyjne jednostek</t>
  </si>
  <si>
    <t xml:space="preserve">wpłaty na Państwowy Fundusz </t>
  </si>
  <si>
    <t>Rehabilitacji Osób Niepełnosprawnych</t>
  </si>
  <si>
    <t xml:space="preserve">dotacja przedmiotowa z budżetu dla </t>
  </si>
  <si>
    <t>pozostałych jednostek sektora fin.publiczn.</t>
  </si>
  <si>
    <t>dotacja przedmiotowa z budżetu dla jednostek</t>
  </si>
  <si>
    <t>nie zaliczanych do sektora finansów publicznych</t>
  </si>
  <si>
    <t>KULTURA FIZYCZNA I SPORT</t>
  </si>
  <si>
    <t xml:space="preserve">dotacja przedmiotowa dla pozostałych </t>
  </si>
  <si>
    <t>Towarzystwo Przyjaciół Dzieci</t>
  </si>
  <si>
    <t>składki na ubezpieczenia zdrowotne</t>
  </si>
  <si>
    <t xml:space="preserve">aktualizacja mapy </t>
  </si>
  <si>
    <t>OGÓŁEM</t>
  </si>
  <si>
    <t>KULTURA FIZYCZNA  I  SPORT</t>
  </si>
  <si>
    <t>Spółdzielnia Mieszkaniowa "Słowianin"</t>
  </si>
  <si>
    <t>/Zw.Gmin Wyspy Wolin-utrzymanie./</t>
  </si>
  <si>
    <t>oprawa introligatorska kroniki</t>
  </si>
  <si>
    <t>usługi prawne i inne</t>
  </si>
  <si>
    <t>Koszty postepowania sądowego i prokuratorsk.</t>
  </si>
  <si>
    <t>koszty egzekucyjne</t>
  </si>
  <si>
    <t>wydatki na zakupy inwestycyjne jedn.bud.</t>
  </si>
  <si>
    <t>diety sołtysów</t>
  </si>
  <si>
    <t>kredyt w rachunku bieżącym</t>
  </si>
  <si>
    <t>dotacja podmiotowa z budżetu dla instyt.kultury</t>
  </si>
  <si>
    <t>ogłoszenia o przetargach /geodezja/</t>
  </si>
  <si>
    <t>wpłaty na PFRON</t>
  </si>
  <si>
    <t>Wpłaty na PFRON</t>
  </si>
  <si>
    <t>jednostek nie zaliczanych do sektora fin.publ.</t>
  </si>
  <si>
    <t>/modernizacja bud.WIKLINY i inne zadania/</t>
  </si>
  <si>
    <t>remonty ulic w mieście i sołectwach</t>
  </si>
  <si>
    <t>remont chodników w mieście i sołectwach</t>
  </si>
  <si>
    <t>Składki na ubezpieczenia społeczne</t>
  </si>
  <si>
    <t>nagrody i wydatki osob.nie zaliczane ....</t>
  </si>
  <si>
    <t>przed</t>
  </si>
  <si>
    <t>kol.6/5</t>
  </si>
  <si>
    <t>wykona-</t>
  </si>
  <si>
    <t>nia</t>
  </si>
  <si>
    <t>O1030</t>
  </si>
  <si>
    <t>Izby rolnicze</t>
  </si>
  <si>
    <t>wpłaty gmin na rzecz izb rolniczych  w wysokości</t>
  </si>
  <si>
    <t>2% uzyskanych wpływów z podatku rolnego</t>
  </si>
  <si>
    <t>Towarzystwa Budownictwa Społecznego</t>
  </si>
  <si>
    <t>budown.komunalne, w tym bud.mieszkań socjal.</t>
  </si>
  <si>
    <t>Cmentarze</t>
  </si>
  <si>
    <t>promocja</t>
  </si>
  <si>
    <t>ciepła woda użytkowa</t>
  </si>
  <si>
    <t>umowy-zlecenia</t>
  </si>
  <si>
    <t>umowy-zlecenia "Kronika Międzyzdroje"</t>
  </si>
  <si>
    <t>inne opłaty</t>
  </si>
  <si>
    <t>zakup usług pozostałych (umowy zlecenia)</t>
  </si>
  <si>
    <t>Wybory do rad gmin... oraz referenda...</t>
  </si>
  <si>
    <t>prowizja bankowa-kredyt bieżący</t>
  </si>
  <si>
    <t>kredyt długoterminowy- 2 mln zł</t>
  </si>
  <si>
    <t>pożyczka z WFOŚ na termomodernizację</t>
  </si>
  <si>
    <t>kredyt termomodernizacyjny- 229.276 zł</t>
  </si>
  <si>
    <t xml:space="preserve">Szkoły podstawowe          </t>
  </si>
  <si>
    <t>Przedszkola przy szkołach podstawowych</t>
  </si>
  <si>
    <t xml:space="preserve">Gimnazja                 </t>
  </si>
  <si>
    <t>rozmowy telefoniczne</t>
  </si>
  <si>
    <t>wydatki na zakupy inwestycyjne jedn.budżet.</t>
  </si>
  <si>
    <t>Wojskowa Agencja Mieszkaniowa</t>
  </si>
  <si>
    <t>Wspólnota mieszkaniowa  OT WAM</t>
  </si>
  <si>
    <t>zakup materiałów i wyposażenia(kombatanci)</t>
  </si>
  <si>
    <t xml:space="preserve">Przedszkola  </t>
  </si>
  <si>
    <t xml:space="preserve">Stołówki szkolne                </t>
  </si>
  <si>
    <t>Zakłady gospodarki komunalnej</t>
  </si>
  <si>
    <t>opieka nad bezdomnymi psami</t>
  </si>
  <si>
    <t xml:space="preserve">Stowarzysz.Gmin Polskich Euroregionu Pomerania </t>
  </si>
  <si>
    <t xml:space="preserve">zmiany </t>
  </si>
  <si>
    <t>plus/minus</t>
  </si>
  <si>
    <t xml:space="preserve"> eksperci)</t>
  </si>
  <si>
    <t>zakup usług pozostałych(umowy o dzieło -</t>
  </si>
  <si>
    <t>Wspólnota mieszkaniowa ul.Piastowska 4</t>
  </si>
  <si>
    <t>odpisy na zakład.fund.świadcz.socjal.(emeryci)</t>
  </si>
  <si>
    <t>wynagrodz.osob.prac.(nagrody dla dyrektorów)</t>
  </si>
  <si>
    <t>wykonanie audytu energetycznego</t>
  </si>
  <si>
    <t>wydatki na zakupy inwestycyjne jed.bud.</t>
  </si>
  <si>
    <t xml:space="preserve">place zabaw </t>
  </si>
  <si>
    <t>toalety na odcinku od Gromady do Lubiewa</t>
  </si>
  <si>
    <t>kredyt - 1.500.000 zł</t>
  </si>
  <si>
    <t>kredyt - 1.550.000 zł</t>
  </si>
  <si>
    <t>wynagrodzenia osobowe</t>
  </si>
  <si>
    <t>promocje</t>
  </si>
  <si>
    <t xml:space="preserve">Składki na ubezpieczenie zdrowotne </t>
  </si>
  <si>
    <t>opłacane za osoby pobierające niektóre</t>
  </si>
  <si>
    <t>świadczenia z pomocy społecznej</t>
  </si>
  <si>
    <t xml:space="preserve">na ubezpieczenia społeczne </t>
  </si>
  <si>
    <t>zakup usług remontowych (remonty mieszkań</t>
  </si>
  <si>
    <t>komunalnych)</t>
  </si>
  <si>
    <t>wodociągowej  Wicko-Zalesie</t>
  </si>
  <si>
    <t>Dokształcanie i doskonalenie nauczycieli</t>
  </si>
  <si>
    <t>przedszkole</t>
  </si>
  <si>
    <t>(modernizacja stadionu miejskiego)</t>
  </si>
  <si>
    <t>jednostek sektora finansów publicznych</t>
  </si>
  <si>
    <t>dotacja przedmiotowa z budżetu dla pozostałych</t>
  </si>
  <si>
    <t>po zmianach</t>
  </si>
  <si>
    <t xml:space="preserve">opracowanie dokumentacji na budowę sieci </t>
  </si>
  <si>
    <t>podatek od towarów i usług  (VAT)</t>
  </si>
  <si>
    <t>dot.celowa z budż.na finans.lub dofinans.zadań</t>
  </si>
  <si>
    <t>zlec.do real.pozost.jedn.nie zal.do sekt.fin.pub.</t>
  </si>
  <si>
    <t>(wyk.ogrodz.i alejek-cmentarz w Międzyzdrojach)</t>
  </si>
  <si>
    <t>programy komputerowe</t>
  </si>
  <si>
    <t>ogłoszenia o przetargach</t>
  </si>
  <si>
    <t>wydatki sołectw</t>
  </si>
  <si>
    <t>weksel in blanco</t>
  </si>
  <si>
    <t>modernizacja budynku gimnazjum,dach i inne</t>
  </si>
  <si>
    <t>wspólnota mieszkaniowa MTBS</t>
  </si>
  <si>
    <t>Inni</t>
  </si>
  <si>
    <t>zmianami</t>
  </si>
  <si>
    <t>Pozostałe odsetki</t>
  </si>
  <si>
    <t xml:space="preserve">MTBS </t>
  </si>
  <si>
    <t xml:space="preserve">wyprawka szkolna </t>
  </si>
  <si>
    <t>iluminacja świąteczna i inne prace</t>
  </si>
  <si>
    <t>(budowa oświetlenia w ul.Piaskowej)</t>
  </si>
  <si>
    <t>majątkowe(inwestycyjne)</t>
  </si>
  <si>
    <t>Załącznik nr 2 do Zarządzenia</t>
  </si>
  <si>
    <t>Plan na rok 2003</t>
  </si>
  <si>
    <t>Zestawienie wydatków za  I półrocze 2003r. (plan,wykonanie i wskaźniki)</t>
  </si>
  <si>
    <t>sieć wodociągowa w sołectwach-Turkusowa</t>
  </si>
  <si>
    <t>opracow.dokument.na wyk.ścieżki rowerowej</t>
  </si>
  <si>
    <t>z Międzyzdrojów do Wapnicy</t>
  </si>
  <si>
    <t>budowa witacza</t>
  </si>
  <si>
    <r>
      <t>przyg.spec.prze</t>
    </r>
    <r>
      <rPr>
        <sz val="8"/>
        <rFont val="Arial CE"/>
        <family val="2"/>
      </rPr>
      <t>targ.na real.inw.zabudowy ul.Norwida</t>
    </r>
  </si>
  <si>
    <t>budowa sieci energetycznej n.n.-Ustronie Leśne</t>
  </si>
  <si>
    <t>Referenda ogólnokrajowe i konstytucyjne</t>
  </si>
  <si>
    <t>Różne rozliczenia finansowe</t>
  </si>
  <si>
    <t>Wpłaty gmin do budżetu państwa</t>
  </si>
  <si>
    <t>zakup pomocy naukowych,dydakt.i książek</t>
  </si>
  <si>
    <t>Klub Abstynenta Rozwaga</t>
  </si>
  <si>
    <t>Fundusz Ochrony Środowiska i Gosp.Wodnej</t>
  </si>
  <si>
    <t>ekpl.,konserw.i naprawa przepompowni meliorac.</t>
  </si>
  <si>
    <t>oraz sieci deszczowej na terenie miasta i gm.</t>
  </si>
  <si>
    <t>opracow.dokument.wraz z realizacją na wykon.</t>
  </si>
  <si>
    <t>wymiany sieci wodn.kan.w ulicach:Krótkiej,</t>
  </si>
  <si>
    <t>Krasickiego,1000-Lecia,Traugutta i Pomorskiej</t>
  </si>
  <si>
    <t>budowa sieci kanalizacyjnej w ul.Wesołej</t>
  </si>
  <si>
    <t xml:space="preserve">dotacje celowe przekazane dla powiatu na </t>
  </si>
  <si>
    <t>inwestycje i zakupy inw.realizowane na podst.</t>
  </si>
  <si>
    <t>porozumień między jedn.samorządu teryt.</t>
  </si>
  <si>
    <t>wykonanie nawierzchni na molo</t>
  </si>
  <si>
    <t>prace zw.z przyg.zadania -basenu</t>
  </si>
  <si>
    <t>ogłoszenia o przetargach /mieszkaniówka/</t>
  </si>
  <si>
    <t>połączenie nieruchomości</t>
  </si>
  <si>
    <t>inwentaryzacja uzbrojenia terenu</t>
  </si>
  <si>
    <t>wznowienie granic</t>
  </si>
  <si>
    <t>Biuletyn Informacji Publicznej</t>
  </si>
  <si>
    <t>sygnalizacja włamania i napadu</t>
  </si>
  <si>
    <t>wynagr.osobowe pracowników</t>
  </si>
  <si>
    <t>ubezpieczenie kotłowni</t>
  </si>
  <si>
    <t>stypendia oraz inne formy pomocy dla uczniów</t>
  </si>
  <si>
    <t>zakładu budżetowego(ZOŚ-zakup koszy)</t>
  </si>
  <si>
    <t>dotacja przedmiotowa z budżetu dla</t>
  </si>
  <si>
    <t>dotacje celowe z budżetu na finansowanie</t>
  </si>
  <si>
    <t>lub dofinans.kosztów realizacji inwestycji</t>
  </si>
  <si>
    <t>i zakupów inwes.zakładów budżetowych</t>
  </si>
  <si>
    <t>kary i odszkodowania wypł.na rzecz osób fiz.</t>
  </si>
  <si>
    <t>zakup usłu pozostałych</t>
  </si>
  <si>
    <t>Prywatny Zarząd Mieszkaniami Wrocław</t>
  </si>
  <si>
    <t>Wspólnota mieszkaniowa ul.Dąbrowskiej 5</t>
  </si>
  <si>
    <t>Wspólnota mieszkaniowa ul.Zwycięstwa 27a</t>
  </si>
  <si>
    <t>Wspólnota mieszkaniowa ul.Światowida 10</t>
  </si>
  <si>
    <t>z dnia  4 sierpnia 2003r.</t>
  </si>
  <si>
    <t>Nr 151/FIN /2003 Burmistrza Międzyzdrojów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</si>
</sst>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1" fontId="5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3" fontId="0" fillId="0" borderId="8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10" fontId="0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9" fontId="3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0" fontId="1" fillId="0" borderId="4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3"/>
  <sheetViews>
    <sheetView showGridLines="0" tabSelected="1" workbookViewId="0" topLeftCell="A1">
      <pane xSplit="6705" ySplit="1560" topLeftCell="G206" activePane="bottomRight" state="split"/>
      <selection pane="topLeft" activeCell="B58" sqref="B58"/>
      <selection pane="topRight" activeCell="E58" sqref="E58"/>
      <selection pane="bottomLeft" activeCell="B63" sqref="B63"/>
      <selection pane="bottomRight" activeCell="E206" sqref="E206"/>
      <selection pane="topLeft" activeCell="C3" sqref="C3"/>
    </sheetView>
  </sheetViews>
  <sheetFormatPr defaultColWidth="9.00390625" defaultRowHeight="12.75"/>
  <cols>
    <col min="1" max="1" width="4.00390625" style="0" customWidth="1"/>
    <col min="2" max="2" width="9.25390625" style="0" customWidth="1"/>
    <col min="3" max="3" width="38.125" style="0" customWidth="1"/>
    <col min="4" max="4" width="11.75390625" style="40" customWidth="1"/>
    <col min="5" max="5" width="12.00390625" style="40" customWidth="1"/>
    <col min="6" max="6" width="10.375" style="40" hidden="1" customWidth="1"/>
    <col min="7" max="7" width="10.25390625" style="40" customWidth="1"/>
    <col min="8" max="8" width="8.125" style="70" customWidth="1"/>
    <col min="9" max="9" width="6.875" style="118" customWidth="1"/>
  </cols>
  <sheetData>
    <row r="1" spans="4:7" ht="12.75">
      <c r="D1"/>
      <c r="E1" t="s">
        <v>341</v>
      </c>
      <c r="F1"/>
      <c r="G1"/>
    </row>
    <row r="2" ht="12.75">
      <c r="E2" s="40" t="s">
        <v>388</v>
      </c>
    </row>
    <row r="3" ht="12.75">
      <c r="E3" s="40" t="s">
        <v>387</v>
      </c>
    </row>
    <row r="5" spans="1:7" ht="15">
      <c r="A5" s="2"/>
      <c r="B5" s="2" t="s">
        <v>343</v>
      </c>
      <c r="C5" s="2"/>
      <c r="D5" s="37"/>
      <c r="E5" s="37"/>
      <c r="F5" s="37"/>
      <c r="G5" s="37"/>
    </row>
    <row r="6" spans="1:7" ht="15">
      <c r="A6" s="2"/>
      <c r="B6" s="2"/>
      <c r="C6" s="2"/>
      <c r="D6" s="37"/>
      <c r="E6" s="37"/>
      <c r="F6" s="37"/>
      <c r="G6" s="37"/>
    </row>
    <row r="7" spans="1:8" ht="15">
      <c r="A7" s="3"/>
      <c r="B7" s="42" t="s">
        <v>0</v>
      </c>
      <c r="C7" s="5"/>
      <c r="D7" s="38"/>
      <c r="E7" s="38"/>
      <c r="F7" s="38"/>
      <c r="G7" s="38"/>
      <c r="H7" s="142"/>
    </row>
    <row r="8" spans="1:9" ht="12.75">
      <c r="A8" s="4"/>
      <c r="B8" s="4"/>
      <c r="C8" s="4"/>
      <c r="D8" s="39"/>
      <c r="E8" s="39"/>
      <c r="F8" s="39"/>
      <c r="G8" s="39"/>
      <c r="H8" s="143" t="s">
        <v>1</v>
      </c>
      <c r="I8" s="119"/>
    </row>
    <row r="9" spans="1:9" ht="14.25" customHeight="1">
      <c r="A9" s="6"/>
      <c r="B9" s="6"/>
      <c r="C9" s="34"/>
      <c r="D9" s="137" t="s">
        <v>342</v>
      </c>
      <c r="E9" s="138"/>
      <c r="F9" s="132" t="s">
        <v>294</v>
      </c>
      <c r="G9" s="123"/>
      <c r="H9" s="130" t="s">
        <v>2</v>
      </c>
      <c r="I9" s="126" t="s">
        <v>3</v>
      </c>
    </row>
    <row r="10" spans="1:9" ht="12.75">
      <c r="A10" s="6" t="s">
        <v>4</v>
      </c>
      <c r="B10" s="44" t="s">
        <v>5</v>
      </c>
      <c r="C10" s="34" t="s">
        <v>6</v>
      </c>
      <c r="D10" s="43" t="s">
        <v>259</v>
      </c>
      <c r="E10" s="133" t="s">
        <v>321</v>
      </c>
      <c r="F10" s="124" t="s">
        <v>295</v>
      </c>
      <c r="G10" s="64" t="s">
        <v>7</v>
      </c>
      <c r="H10" s="130" t="s">
        <v>8</v>
      </c>
      <c r="I10" s="125" t="s">
        <v>261</v>
      </c>
    </row>
    <row r="11" spans="1:9" ht="12.75">
      <c r="A11" s="7"/>
      <c r="B11" s="7"/>
      <c r="C11" s="35"/>
      <c r="D11" s="112" t="s">
        <v>334</v>
      </c>
      <c r="E11" s="112"/>
      <c r="F11" s="112"/>
      <c r="G11" s="112"/>
      <c r="H11" s="131" t="s">
        <v>260</v>
      </c>
      <c r="I11" s="127" t="s">
        <v>262</v>
      </c>
    </row>
    <row r="12" spans="1:9" ht="12.75">
      <c r="A12" s="60">
        <v>1</v>
      </c>
      <c r="B12" s="61">
        <v>2</v>
      </c>
      <c r="C12" s="61">
        <v>3</v>
      </c>
      <c r="D12" s="61">
        <v>4</v>
      </c>
      <c r="E12" s="61">
        <v>5</v>
      </c>
      <c r="F12" s="61">
        <v>5</v>
      </c>
      <c r="G12" s="61">
        <v>6</v>
      </c>
      <c r="H12" s="144">
        <v>7</v>
      </c>
      <c r="I12" s="141">
        <v>8</v>
      </c>
    </row>
    <row r="13" spans="1:9" ht="12.75">
      <c r="A13" s="6">
        <v>1</v>
      </c>
      <c r="B13" s="12" t="s">
        <v>159</v>
      </c>
      <c r="C13" s="8" t="s">
        <v>162</v>
      </c>
      <c r="D13" s="46">
        <f>D63</f>
        <v>250240</v>
      </c>
      <c r="E13" s="46">
        <f>E63</f>
        <v>361340</v>
      </c>
      <c r="F13" s="46"/>
      <c r="G13" s="46">
        <f>G63</f>
        <v>214</v>
      </c>
      <c r="H13" s="152">
        <f>G13/E13</f>
        <v>0.0005922399955720374</v>
      </c>
      <c r="I13" s="153">
        <f>G13/G$812</f>
        <v>3.304436499384973E-05</v>
      </c>
    </row>
    <row r="14" spans="1:9" ht="12.75">
      <c r="A14" s="6"/>
      <c r="B14" s="106"/>
      <c r="C14" s="6"/>
      <c r="D14" s="113"/>
      <c r="E14" s="113"/>
      <c r="F14" s="113"/>
      <c r="G14" s="113"/>
      <c r="H14" s="152"/>
      <c r="I14" s="153"/>
    </row>
    <row r="15" spans="1:9" ht="12.75">
      <c r="A15" s="6">
        <v>2</v>
      </c>
      <c r="B15" s="71">
        <v>600</v>
      </c>
      <c r="C15" s="8" t="s">
        <v>161</v>
      </c>
      <c r="D15" s="46">
        <f>D73</f>
        <v>356000</v>
      </c>
      <c r="E15" s="140">
        <f>E73</f>
        <v>756000</v>
      </c>
      <c r="F15" s="46"/>
      <c r="G15" s="46">
        <f>G73</f>
        <v>22720</v>
      </c>
      <c r="H15" s="152">
        <f>G15/E15</f>
        <v>0.030052910052910053</v>
      </c>
      <c r="I15" s="153">
        <f>G15/G$812</f>
        <v>0.003508261554487224</v>
      </c>
    </row>
    <row r="16" spans="1:9" ht="15">
      <c r="A16" s="6"/>
      <c r="B16" s="107"/>
      <c r="C16" s="8"/>
      <c r="D16" s="113"/>
      <c r="E16" s="113"/>
      <c r="F16" s="113"/>
      <c r="G16" s="113"/>
      <c r="H16" s="152"/>
      <c r="I16" s="153"/>
    </row>
    <row r="17" spans="1:9" ht="12.75">
      <c r="A17" s="6">
        <v>3</v>
      </c>
      <c r="B17" s="71">
        <v>630</v>
      </c>
      <c r="C17" s="90" t="s">
        <v>196</v>
      </c>
      <c r="D17" s="46">
        <f>D94</f>
        <v>65000</v>
      </c>
      <c r="E17" s="46">
        <f>E94</f>
        <v>327000</v>
      </c>
      <c r="F17" s="46"/>
      <c r="G17" s="46">
        <f>G94</f>
        <v>9178</v>
      </c>
      <c r="H17" s="152">
        <f>G17/E17</f>
        <v>0.028067278287461774</v>
      </c>
      <c r="I17" s="153">
        <f>G17/G$812</f>
        <v>0.0014172017846427703</v>
      </c>
    </row>
    <row r="18" spans="1:9" ht="12.75">
      <c r="A18" s="6"/>
      <c r="B18" s="71"/>
      <c r="C18" s="90"/>
      <c r="D18" s="113"/>
      <c r="E18" s="113"/>
      <c r="F18" s="113"/>
      <c r="G18" s="113"/>
      <c r="H18" s="152"/>
      <c r="I18" s="153"/>
    </row>
    <row r="19" spans="1:9" ht="12.75">
      <c r="A19" s="6">
        <v>4</v>
      </c>
      <c r="B19" s="71">
        <v>700</v>
      </c>
      <c r="C19" s="8" t="s">
        <v>164</v>
      </c>
      <c r="D19" s="46">
        <f>D103</f>
        <v>498300</v>
      </c>
      <c r="E19" s="46">
        <f>E103</f>
        <v>499800</v>
      </c>
      <c r="F19" s="46"/>
      <c r="G19" s="46">
        <f>G103</f>
        <v>44185</v>
      </c>
      <c r="H19" s="152">
        <f>G19/E19</f>
        <v>0.08840536214485795</v>
      </c>
      <c r="I19" s="153">
        <f>G19/G$812</f>
        <v>0.006822734893706778</v>
      </c>
    </row>
    <row r="20" spans="1:9" ht="12.75">
      <c r="A20" s="6"/>
      <c r="B20" s="106"/>
      <c r="C20" s="6"/>
      <c r="D20" s="113"/>
      <c r="E20" s="113"/>
      <c r="F20" s="113"/>
      <c r="G20" s="113"/>
      <c r="H20" s="152"/>
      <c r="I20" s="153"/>
    </row>
    <row r="21" spans="1:9" ht="12.75">
      <c r="A21" s="6">
        <v>5</v>
      </c>
      <c r="B21" s="71">
        <v>710</v>
      </c>
      <c r="C21" s="68" t="s">
        <v>166</v>
      </c>
      <c r="D21" s="46">
        <f>D133</f>
        <v>402500</v>
      </c>
      <c r="E21" s="46">
        <f>E133</f>
        <v>441521</v>
      </c>
      <c r="F21" s="46"/>
      <c r="G21" s="46">
        <f>G133</f>
        <v>59141</v>
      </c>
      <c r="H21" s="152">
        <f>G21/E21</f>
        <v>0.1339483286185708</v>
      </c>
      <c r="I21" s="153">
        <f>G21/G$812</f>
        <v>0.00913213453318349</v>
      </c>
    </row>
    <row r="22" spans="1:9" ht="12.75">
      <c r="A22" s="6"/>
      <c r="B22" s="106"/>
      <c r="C22" s="8"/>
      <c r="D22" s="113"/>
      <c r="E22" s="113"/>
      <c r="F22" s="113"/>
      <c r="G22" s="113"/>
      <c r="H22" s="152"/>
      <c r="I22" s="153"/>
    </row>
    <row r="23" spans="1:9" ht="12.75">
      <c r="A23" s="6">
        <v>6</v>
      </c>
      <c r="B23" s="71">
        <v>750</v>
      </c>
      <c r="C23" s="68" t="s">
        <v>168</v>
      </c>
      <c r="D23" s="46">
        <f>D157</f>
        <v>2709590</v>
      </c>
      <c r="E23" s="46">
        <f>E157</f>
        <v>2844930</v>
      </c>
      <c r="F23" s="46"/>
      <c r="G23" s="46">
        <f>G157</f>
        <v>1349232</v>
      </c>
      <c r="H23" s="152">
        <f>G23/E23</f>
        <v>0.4742584176060571</v>
      </c>
      <c r="I23" s="153">
        <f>G23/G$812</f>
        <v>0.20833885359524235</v>
      </c>
    </row>
    <row r="24" spans="1:9" ht="12.75">
      <c r="A24" s="6"/>
      <c r="B24" s="106"/>
      <c r="C24" s="8"/>
      <c r="D24" s="113"/>
      <c r="E24" s="113"/>
      <c r="F24" s="113"/>
      <c r="G24" s="113"/>
      <c r="H24" s="152"/>
      <c r="I24" s="153"/>
    </row>
    <row r="25" spans="1:9" ht="12.75">
      <c r="A25" s="6">
        <v>7</v>
      </c>
      <c r="B25" s="108">
        <v>751</v>
      </c>
      <c r="C25" s="92" t="s">
        <v>197</v>
      </c>
      <c r="D25" s="113"/>
      <c r="E25" s="113"/>
      <c r="F25" s="113"/>
      <c r="G25" s="113"/>
      <c r="H25" s="152"/>
      <c r="I25" s="153"/>
    </row>
    <row r="26" spans="1:9" ht="12.75">
      <c r="A26" s="6"/>
      <c r="B26" s="108"/>
      <c r="C26" s="92" t="s">
        <v>198</v>
      </c>
      <c r="D26" s="113"/>
      <c r="E26" s="113"/>
      <c r="F26" s="113"/>
      <c r="G26" s="113"/>
      <c r="H26" s="152"/>
      <c r="I26" s="153"/>
    </row>
    <row r="27" spans="1:9" ht="12.75">
      <c r="A27" s="6"/>
      <c r="B27" s="108"/>
      <c r="C27" s="92" t="s">
        <v>199</v>
      </c>
      <c r="D27" s="46">
        <f>D279</f>
        <v>1040</v>
      </c>
      <c r="E27" s="46">
        <f>E279</f>
        <v>14462</v>
      </c>
      <c r="F27" s="46"/>
      <c r="G27" s="46">
        <f>G279</f>
        <v>13667</v>
      </c>
      <c r="H27" s="152">
        <f>G27/E27</f>
        <v>0.9450283501590375</v>
      </c>
      <c r="I27" s="153">
        <f>G27/G$812</f>
        <v>0.0021103613849109545</v>
      </c>
    </row>
    <row r="28" spans="1:9" ht="12.75">
      <c r="A28" s="6"/>
      <c r="B28" s="106"/>
      <c r="C28" s="8"/>
      <c r="D28" s="113"/>
      <c r="E28" s="113"/>
      <c r="F28" s="113"/>
      <c r="G28" s="113"/>
      <c r="H28" s="152"/>
      <c r="I28" s="153"/>
    </row>
    <row r="29" spans="1:9" ht="12.75">
      <c r="A29" s="6">
        <v>8</v>
      </c>
      <c r="B29" s="108">
        <v>754</v>
      </c>
      <c r="C29" s="87" t="s">
        <v>171</v>
      </c>
      <c r="D29" s="113"/>
      <c r="E29" s="113"/>
      <c r="F29" s="113"/>
      <c r="G29" s="113"/>
      <c r="H29" s="152"/>
      <c r="I29" s="153"/>
    </row>
    <row r="30" spans="1:9" ht="12.75">
      <c r="A30" s="6"/>
      <c r="B30" s="108"/>
      <c r="C30" s="87" t="s">
        <v>172</v>
      </c>
      <c r="D30" s="46">
        <f>D300</f>
        <v>349930</v>
      </c>
      <c r="E30" s="46">
        <f>E300</f>
        <v>353930</v>
      </c>
      <c r="F30" s="46"/>
      <c r="G30" s="46">
        <f>G300</f>
        <v>149429</v>
      </c>
      <c r="H30" s="152">
        <f>G30/E30</f>
        <v>0.42219930494730595</v>
      </c>
      <c r="I30" s="153">
        <f>G30/G$812</f>
        <v>0.023073768302177437</v>
      </c>
    </row>
    <row r="31" spans="1:9" ht="12.75">
      <c r="A31" s="6"/>
      <c r="B31" s="106"/>
      <c r="C31" s="6"/>
      <c r="D31" s="113"/>
      <c r="E31" s="113"/>
      <c r="F31" s="113"/>
      <c r="G31" s="113"/>
      <c r="H31" s="152"/>
      <c r="I31" s="153"/>
    </row>
    <row r="32" spans="1:9" ht="12.75">
      <c r="A32" s="6">
        <v>9</v>
      </c>
      <c r="B32" s="108">
        <v>757</v>
      </c>
      <c r="C32" s="87" t="s">
        <v>175</v>
      </c>
      <c r="D32" s="46">
        <f>D345</f>
        <v>323900</v>
      </c>
      <c r="E32" s="46">
        <f>E345</f>
        <v>323900</v>
      </c>
      <c r="F32" s="46"/>
      <c r="G32" s="46">
        <f>G345</f>
        <v>89426</v>
      </c>
      <c r="H32" s="152">
        <f>G32/E32</f>
        <v>0.276091386230318</v>
      </c>
      <c r="I32" s="153">
        <f>G32/G$812</f>
        <v>0.013808529831495357</v>
      </c>
    </row>
    <row r="33" spans="1:9" ht="12.75">
      <c r="A33" s="6"/>
      <c r="B33" s="106"/>
      <c r="C33" s="6"/>
      <c r="D33" s="113"/>
      <c r="E33" s="113"/>
      <c r="F33" s="113"/>
      <c r="G33" s="113"/>
      <c r="H33" s="152"/>
      <c r="I33" s="153"/>
    </row>
    <row r="34" spans="1:9" ht="12.75">
      <c r="A34" s="6">
        <v>10</v>
      </c>
      <c r="B34" s="108">
        <v>758</v>
      </c>
      <c r="C34" s="87" t="s">
        <v>154</v>
      </c>
      <c r="D34" s="46">
        <f>D363</f>
        <v>151484</v>
      </c>
      <c r="E34" s="46">
        <f>E363</f>
        <v>115189</v>
      </c>
      <c r="F34" s="46"/>
      <c r="G34" s="46">
        <f>G363</f>
        <v>15744</v>
      </c>
      <c r="H34" s="152">
        <f>G34/E34</f>
        <v>0.13667971768137582</v>
      </c>
      <c r="I34" s="153">
        <f>G34/G$812</f>
        <v>0.0024310770208559357</v>
      </c>
    </row>
    <row r="35" spans="1:9" ht="12.75">
      <c r="A35" s="6"/>
      <c r="B35" s="106"/>
      <c r="C35" s="6"/>
      <c r="D35" s="113"/>
      <c r="E35" s="113"/>
      <c r="F35" s="113"/>
      <c r="G35" s="113"/>
      <c r="H35" s="152"/>
      <c r="I35" s="153"/>
    </row>
    <row r="36" spans="1:9" ht="15">
      <c r="A36" s="6">
        <v>11</v>
      </c>
      <c r="B36" s="107">
        <v>801</v>
      </c>
      <c r="C36" s="18" t="s">
        <v>9</v>
      </c>
      <c r="D36" s="46">
        <f>D371</f>
        <v>4785646</v>
      </c>
      <c r="E36" s="46">
        <f>E371</f>
        <v>4820550</v>
      </c>
      <c r="F36" s="46"/>
      <c r="G36" s="46">
        <f>G371</f>
        <v>2338480</v>
      </c>
      <c r="H36" s="152">
        <f>G36/E36</f>
        <v>0.4851064712532802</v>
      </c>
      <c r="I36" s="153">
        <f>G36/G$812</f>
        <v>0.3610915264056903</v>
      </c>
    </row>
    <row r="37" spans="1:9" ht="12.75">
      <c r="A37" s="6"/>
      <c r="B37" s="106"/>
      <c r="C37" s="6"/>
      <c r="D37" s="113"/>
      <c r="E37" s="113"/>
      <c r="F37" s="113"/>
      <c r="G37" s="113"/>
      <c r="H37" s="152"/>
      <c r="I37" s="153"/>
    </row>
    <row r="38" spans="1:9" ht="12.75">
      <c r="A38" s="6">
        <v>12</v>
      </c>
      <c r="B38" s="71">
        <v>851</v>
      </c>
      <c r="C38" s="68" t="s">
        <v>10</v>
      </c>
      <c r="D38" s="46">
        <f>D499</f>
        <v>230000</v>
      </c>
      <c r="E38" s="46">
        <f>E499</f>
        <v>298756</v>
      </c>
      <c r="F38" s="46"/>
      <c r="G38" s="46">
        <f>G499</f>
        <v>130488</v>
      </c>
      <c r="H38" s="152">
        <f>G38/E38</f>
        <v>0.4367711443452182</v>
      </c>
      <c r="I38" s="153">
        <f>G38/G$812</f>
        <v>0.020149033174380673</v>
      </c>
    </row>
    <row r="39" spans="1:9" ht="12.75">
      <c r="A39" s="6"/>
      <c r="B39" s="106"/>
      <c r="C39" s="8"/>
      <c r="D39" s="113"/>
      <c r="E39" s="113"/>
      <c r="F39" s="113"/>
      <c r="G39" s="113"/>
      <c r="H39" s="152"/>
      <c r="I39" s="153"/>
    </row>
    <row r="40" spans="1:9" ht="12.75">
      <c r="A40" s="6">
        <v>13</v>
      </c>
      <c r="B40" s="71">
        <v>853</v>
      </c>
      <c r="C40" s="68" t="s">
        <v>11</v>
      </c>
      <c r="D40" s="46">
        <f>D525</f>
        <v>1310245</v>
      </c>
      <c r="E40" s="46">
        <f>E525</f>
        <v>1540398</v>
      </c>
      <c r="F40" s="46"/>
      <c r="G40" s="46">
        <f>G525</f>
        <v>760205</v>
      </c>
      <c r="H40" s="152">
        <f>G40/E40</f>
        <v>0.49351206636207007</v>
      </c>
      <c r="I40" s="153">
        <f>G40/G$812</f>
        <v>0.11738547425303522</v>
      </c>
    </row>
    <row r="41" spans="1:9" ht="12.75">
      <c r="A41" s="6"/>
      <c r="B41" s="106"/>
      <c r="C41" s="8"/>
      <c r="D41" s="113"/>
      <c r="E41" s="113"/>
      <c r="F41" s="113"/>
      <c r="G41" s="113"/>
      <c r="H41" s="152"/>
      <c r="I41" s="153"/>
    </row>
    <row r="42" spans="1:9" ht="12.75">
      <c r="A42" s="6">
        <v>14</v>
      </c>
      <c r="B42" s="71">
        <v>854</v>
      </c>
      <c r="C42" s="68" t="s">
        <v>184</v>
      </c>
      <c r="D42" s="46">
        <f>D599</f>
        <v>1028750</v>
      </c>
      <c r="E42" s="46">
        <f>E599</f>
        <v>1081900</v>
      </c>
      <c r="F42" s="46"/>
      <c r="G42" s="46">
        <f>G599</f>
        <v>519734</v>
      </c>
      <c r="H42" s="152">
        <f>G42/E42</f>
        <v>0.4803900545336907</v>
      </c>
      <c r="I42" s="153">
        <f>G42/G$812</f>
        <v>0.0802536448397827</v>
      </c>
    </row>
    <row r="43" spans="1:9" ht="12.75">
      <c r="A43" s="6"/>
      <c r="B43" s="106"/>
      <c r="C43" s="8"/>
      <c r="D43" s="113"/>
      <c r="E43" s="113"/>
      <c r="F43" s="113"/>
      <c r="G43" s="113"/>
      <c r="H43" s="152"/>
      <c r="I43" s="153"/>
    </row>
    <row r="44" spans="1:9" ht="12.75">
      <c r="A44" s="6">
        <v>15</v>
      </c>
      <c r="B44" s="71">
        <v>900</v>
      </c>
      <c r="C44" s="68" t="s">
        <v>188</v>
      </c>
      <c r="D44" s="113"/>
      <c r="E44" s="113"/>
      <c r="F44" s="113"/>
      <c r="G44" s="113"/>
      <c r="H44" s="152"/>
      <c r="I44" s="153"/>
    </row>
    <row r="45" spans="1:9" ht="12.75">
      <c r="A45" s="6"/>
      <c r="B45" s="71"/>
      <c r="C45" s="68" t="s">
        <v>189</v>
      </c>
      <c r="D45" s="46">
        <f>D730</f>
        <v>2213500</v>
      </c>
      <c r="E45" s="46">
        <f>E730</f>
        <v>2319240</v>
      </c>
      <c r="F45" s="46"/>
      <c r="G45" s="46">
        <f>G730</f>
        <v>549447</v>
      </c>
      <c r="H45" s="152">
        <f>G45/E45</f>
        <v>0.23690821131060175</v>
      </c>
      <c r="I45" s="153">
        <f>G45/G$812</f>
        <v>0.08484171594755026</v>
      </c>
    </row>
    <row r="46" spans="1:9" ht="12.75">
      <c r="A46" s="6"/>
      <c r="B46" s="106"/>
      <c r="C46" s="8"/>
      <c r="D46" s="113"/>
      <c r="E46" s="113"/>
      <c r="F46" s="113"/>
      <c r="G46" s="113"/>
      <c r="H46" s="152"/>
      <c r="I46" s="153"/>
    </row>
    <row r="47" spans="1:9" ht="12.75">
      <c r="A47" s="6">
        <v>16</v>
      </c>
      <c r="B47" s="71">
        <v>921</v>
      </c>
      <c r="C47" s="68" t="s">
        <v>193</v>
      </c>
      <c r="D47" s="113"/>
      <c r="E47" s="113"/>
      <c r="F47" s="113"/>
      <c r="G47" s="113"/>
      <c r="H47" s="152"/>
      <c r="I47" s="153"/>
    </row>
    <row r="48" spans="1:9" ht="12.75">
      <c r="A48" s="6"/>
      <c r="B48" s="109"/>
      <c r="C48" s="101" t="s">
        <v>194</v>
      </c>
      <c r="D48" s="46">
        <f>D792</f>
        <v>512000</v>
      </c>
      <c r="E48" s="46">
        <f>E792</f>
        <v>514000</v>
      </c>
      <c r="F48" s="46"/>
      <c r="G48" s="46">
        <f>G792</f>
        <v>346750</v>
      </c>
      <c r="H48" s="152">
        <f>G48/E48</f>
        <v>0.6746108949416343</v>
      </c>
      <c r="I48" s="153">
        <f>G48/G$812</f>
        <v>0.05354268019447381</v>
      </c>
    </row>
    <row r="49" spans="1:9" ht="12.75">
      <c r="A49" s="6"/>
      <c r="B49" s="109"/>
      <c r="C49" s="102"/>
      <c r="D49" s="113"/>
      <c r="E49" s="113"/>
      <c r="F49" s="113"/>
      <c r="G49" s="113"/>
      <c r="H49" s="152"/>
      <c r="I49" s="153"/>
    </row>
    <row r="50" spans="1:9" ht="12.75">
      <c r="A50" s="6">
        <v>17</v>
      </c>
      <c r="B50" s="109">
        <v>926</v>
      </c>
      <c r="C50" s="102" t="s">
        <v>239</v>
      </c>
      <c r="D50" s="46">
        <f>D804</f>
        <v>1100000</v>
      </c>
      <c r="E50" s="46">
        <f>E804</f>
        <v>5100000</v>
      </c>
      <c r="F50" s="46"/>
      <c r="G50" s="46">
        <f>G804</f>
        <v>78102</v>
      </c>
      <c r="H50" s="152">
        <f>G50/E50</f>
        <v>0.015314117647058824</v>
      </c>
      <c r="I50" s="153">
        <f>G50/G$812</f>
        <v>0.012059957919390896</v>
      </c>
    </row>
    <row r="51" spans="1:9" ht="12" customHeight="1">
      <c r="A51" s="7"/>
      <c r="B51" s="110"/>
      <c r="C51" s="103"/>
      <c r="D51" s="114"/>
      <c r="E51" s="114"/>
      <c r="F51" s="114"/>
      <c r="G51" s="114"/>
      <c r="H51" s="154"/>
      <c r="I51" s="155"/>
    </row>
    <row r="52" spans="1:9" ht="12.75">
      <c r="A52" s="31"/>
      <c r="B52" s="102"/>
      <c r="C52" s="102"/>
      <c r="D52" s="113"/>
      <c r="E52" s="113"/>
      <c r="F52" s="113"/>
      <c r="G52" s="113"/>
      <c r="H52" s="152"/>
      <c r="I52" s="153"/>
    </row>
    <row r="53" spans="1:9" ht="12.75">
      <c r="A53" s="28"/>
      <c r="B53" s="30"/>
      <c r="C53" s="30" t="s">
        <v>12</v>
      </c>
      <c r="D53" s="47">
        <f>SUM(D13:D50)</f>
        <v>16288125</v>
      </c>
      <c r="E53" s="47">
        <f>SUM(E13:E50)</f>
        <v>21712916</v>
      </c>
      <c r="F53" s="47"/>
      <c r="G53" s="47">
        <f>SUM(G13:G50)</f>
        <v>6476142</v>
      </c>
      <c r="H53" s="152">
        <f>G53/E53</f>
        <v>0.2982621956442884</v>
      </c>
      <c r="I53" s="153">
        <f>G53/G$812</f>
        <v>1</v>
      </c>
    </row>
    <row r="54" spans="1:9" ht="12.75">
      <c r="A54" s="31"/>
      <c r="B54" s="26"/>
      <c r="C54" s="26" t="s">
        <v>13</v>
      </c>
      <c r="D54" s="49"/>
      <c r="E54" s="49"/>
      <c r="F54" s="49"/>
      <c r="G54" s="49"/>
      <c r="H54" s="152"/>
      <c r="I54" s="153"/>
    </row>
    <row r="55" spans="1:9" ht="12.75">
      <c r="A55" s="31"/>
      <c r="B55" s="26"/>
      <c r="C55" s="63" t="s">
        <v>340</v>
      </c>
      <c r="D55" s="50">
        <f>D68+D89+D99+D127+D132+D156+D250+D344+D446+D476+D496+D523+D524+D637+D755+D768+D784+D809+D774+D78</f>
        <v>2688515</v>
      </c>
      <c r="E55" s="50">
        <f>E68+E89+E99+E127+E132+E156+E250+E344+E446+E476+E496+E523+E524+E637+E755+E768+E784+E809+E774+E78</f>
        <v>7629437</v>
      </c>
      <c r="F55" s="50">
        <f>F68+F89+F99+F127+F132+F156+F250+F344+F446+F476+F496+F523+F524+F637+F755+F768+F784+F809+F774+F78</f>
        <v>-749727</v>
      </c>
      <c r="G55" s="50">
        <f>G68+G89+G99+G127+G132+G156+G250+G344+G446+G476+G496+G523+G524+G637+G755+G768+G784+G809+G774+G78</f>
        <v>115326</v>
      </c>
      <c r="H55" s="147">
        <f>G55/E55</f>
        <v>0.015115925329745825</v>
      </c>
      <c r="I55" s="120">
        <f>G55/G$812</f>
        <v>0.017807824473274367</v>
      </c>
    </row>
    <row r="56" spans="1:9" ht="12.75">
      <c r="A56" s="29"/>
      <c r="B56" s="27"/>
      <c r="C56" s="27" t="s">
        <v>14</v>
      </c>
      <c r="D56" s="51">
        <f>D53-D55</f>
        <v>13599610</v>
      </c>
      <c r="E56" s="51">
        <f>E53-E55</f>
        <v>14083479</v>
      </c>
      <c r="F56" s="51"/>
      <c r="G56" s="51">
        <f>G53-G55</f>
        <v>6360816</v>
      </c>
      <c r="H56" s="146">
        <f>G56/E56</f>
        <v>0.4516509024510208</v>
      </c>
      <c r="I56" s="122">
        <f>G56/G$812</f>
        <v>0.9821921755267257</v>
      </c>
    </row>
    <row r="57" spans="1:9" ht="12.75">
      <c r="A57" s="41"/>
      <c r="B57" s="41"/>
      <c r="C57" s="41"/>
      <c r="D57" s="62"/>
      <c r="E57" s="62"/>
      <c r="F57" s="62"/>
      <c r="G57" s="62"/>
      <c r="H57" s="148"/>
      <c r="I57" s="121"/>
    </row>
    <row r="58" spans="1:9" ht="14.25" customHeight="1">
      <c r="A58" s="65"/>
      <c r="B58" s="65" t="s">
        <v>15</v>
      </c>
      <c r="C58" s="65"/>
      <c r="D58" s="39"/>
      <c r="E58" s="39"/>
      <c r="F58" s="39"/>
      <c r="G58" s="39"/>
      <c r="H58" s="143" t="s">
        <v>1</v>
      </c>
      <c r="I58" s="119"/>
    </row>
    <row r="59" spans="1:9" ht="14.25" customHeight="1">
      <c r="A59" s="6"/>
      <c r="B59" s="6"/>
      <c r="C59" s="34"/>
      <c r="D59" s="137" t="s">
        <v>342</v>
      </c>
      <c r="E59" s="138"/>
      <c r="F59" s="132" t="s">
        <v>294</v>
      </c>
      <c r="G59" s="123"/>
      <c r="H59" s="130" t="s">
        <v>2</v>
      </c>
      <c r="I59" s="126" t="s">
        <v>3</v>
      </c>
    </row>
    <row r="60" spans="1:9" ht="12.75">
      <c r="A60" s="6" t="s">
        <v>4</v>
      </c>
      <c r="B60" s="44" t="s">
        <v>5</v>
      </c>
      <c r="C60" s="34" t="s">
        <v>6</v>
      </c>
      <c r="D60" s="43" t="s">
        <v>259</v>
      </c>
      <c r="E60" s="133" t="s">
        <v>321</v>
      </c>
      <c r="F60" s="124" t="s">
        <v>295</v>
      </c>
      <c r="G60" s="64" t="s">
        <v>7</v>
      </c>
      <c r="H60" s="130" t="s">
        <v>8</v>
      </c>
      <c r="I60" s="125" t="s">
        <v>261</v>
      </c>
    </row>
    <row r="61" spans="1:9" ht="12.75">
      <c r="A61" s="7"/>
      <c r="B61" s="7"/>
      <c r="C61" s="35"/>
      <c r="D61" s="112" t="s">
        <v>334</v>
      </c>
      <c r="E61" s="112"/>
      <c r="F61" s="112"/>
      <c r="G61" s="112"/>
      <c r="H61" s="131" t="s">
        <v>260</v>
      </c>
      <c r="I61" s="127" t="s">
        <v>262</v>
      </c>
    </row>
    <row r="62" spans="1:9" ht="12.75">
      <c r="A62" s="60">
        <v>1</v>
      </c>
      <c r="B62" s="61">
        <v>2</v>
      </c>
      <c r="C62" s="61">
        <v>3</v>
      </c>
      <c r="D62" s="61">
        <v>4</v>
      </c>
      <c r="E62" s="61">
        <v>5</v>
      </c>
      <c r="F62" s="61">
        <v>5</v>
      </c>
      <c r="G62" s="61">
        <v>6</v>
      </c>
      <c r="H62" s="144">
        <v>7</v>
      </c>
      <c r="I62" s="160">
        <v>8</v>
      </c>
    </row>
    <row r="63" spans="1:9" ht="12.75">
      <c r="A63" s="6">
        <v>1</v>
      </c>
      <c r="B63" s="11" t="s">
        <v>159</v>
      </c>
      <c r="C63" s="8" t="s">
        <v>162</v>
      </c>
      <c r="D63" s="46">
        <f>D64+D67</f>
        <v>250240</v>
      </c>
      <c r="E63" s="46">
        <f>E64+E67</f>
        <v>361340</v>
      </c>
      <c r="F63" s="46">
        <f>F64+F67</f>
        <v>-211100</v>
      </c>
      <c r="G63" s="46">
        <f>G64+G67</f>
        <v>214</v>
      </c>
      <c r="H63" s="152">
        <f aca="true" t="shared" si="0" ref="H63:H121">G63/E63</f>
        <v>0.0005922399955720374</v>
      </c>
      <c r="I63" s="153">
        <f>G63/G$812</f>
        <v>3.304436499384973E-05</v>
      </c>
    </row>
    <row r="64" spans="1:9" s="75" customFormat="1" ht="12.75">
      <c r="A64" s="66">
        <f>A63+1</f>
        <v>2</v>
      </c>
      <c r="B64" s="72" t="s">
        <v>263</v>
      </c>
      <c r="C64" s="73" t="s">
        <v>264</v>
      </c>
      <c r="D64" s="74">
        <f>D66</f>
        <v>240</v>
      </c>
      <c r="E64" s="74">
        <f>E66</f>
        <v>240</v>
      </c>
      <c r="F64" s="74">
        <f>F66</f>
        <v>0</v>
      </c>
      <c r="G64" s="74">
        <f>G66</f>
        <v>214</v>
      </c>
      <c r="H64" s="149">
        <f t="shared" si="0"/>
        <v>0.8916666666666667</v>
      </c>
      <c r="I64" s="150">
        <f>G64/G$812</f>
        <v>3.304436499384973E-05</v>
      </c>
    </row>
    <row r="65" spans="1:9" s="70" customFormat="1" ht="12.75">
      <c r="A65" s="66">
        <f aca="true" t="shared" si="1" ref="A65:A134">A64+1</f>
        <v>3</v>
      </c>
      <c r="B65" s="97">
        <v>2850</v>
      </c>
      <c r="C65" s="91" t="s">
        <v>265</v>
      </c>
      <c r="D65" s="96"/>
      <c r="E65" s="96"/>
      <c r="F65" s="96"/>
      <c r="G65" s="96"/>
      <c r="H65" s="145"/>
      <c r="I65" s="120"/>
    </row>
    <row r="66" spans="1:9" s="70" customFormat="1" ht="12.75">
      <c r="A66" s="66">
        <f t="shared" si="1"/>
        <v>4</v>
      </c>
      <c r="B66" s="97"/>
      <c r="C66" s="66" t="s">
        <v>266</v>
      </c>
      <c r="D66" s="96">
        <v>240</v>
      </c>
      <c r="E66" s="96">
        <v>240</v>
      </c>
      <c r="F66" s="96">
        <v>0</v>
      </c>
      <c r="G66" s="96">
        <v>214</v>
      </c>
      <c r="H66" s="145">
        <f t="shared" si="0"/>
        <v>0.8916666666666667</v>
      </c>
      <c r="I66" s="120">
        <f>G66/G$812</f>
        <v>3.304436499384973E-05</v>
      </c>
    </row>
    <row r="67" spans="1:9" ht="12.75">
      <c r="A67" s="66">
        <f t="shared" si="1"/>
        <v>5</v>
      </c>
      <c r="B67" s="12" t="s">
        <v>160</v>
      </c>
      <c r="C67" s="9" t="s">
        <v>16</v>
      </c>
      <c r="D67" s="47">
        <f>SUM(D68:D68)</f>
        <v>250000</v>
      </c>
      <c r="E67" s="47">
        <f>SUM(E68:E68)</f>
        <v>361100</v>
      </c>
      <c r="F67" s="47">
        <f>SUM(F68:F68)</f>
        <v>-211100</v>
      </c>
      <c r="G67" s="47">
        <f>SUM(G68:G68)</f>
        <v>0</v>
      </c>
      <c r="H67" s="149">
        <f t="shared" si="0"/>
        <v>0</v>
      </c>
      <c r="I67" s="150">
        <f>G67/G$812</f>
        <v>0</v>
      </c>
    </row>
    <row r="68" spans="1:9" ht="12.75">
      <c r="A68" s="66">
        <f t="shared" si="1"/>
        <v>6</v>
      </c>
      <c r="B68" s="6">
        <v>6050</v>
      </c>
      <c r="C68" s="6" t="s">
        <v>202</v>
      </c>
      <c r="D68" s="50">
        <f>SUM(D70:D72)</f>
        <v>250000</v>
      </c>
      <c r="E68" s="50">
        <f>SUM(E70:E72)</f>
        <v>361100</v>
      </c>
      <c r="F68" s="50">
        <f>SUM(F70:F72)</f>
        <v>-211100</v>
      </c>
      <c r="G68" s="50">
        <f>SUM(G70:G72)</f>
        <v>0</v>
      </c>
      <c r="H68" s="145">
        <f t="shared" si="0"/>
        <v>0</v>
      </c>
      <c r="I68" s="120">
        <f>G68/G$812</f>
        <v>0</v>
      </c>
    </row>
    <row r="69" spans="1:9" ht="12.75">
      <c r="A69" s="66">
        <f t="shared" si="1"/>
        <v>7</v>
      </c>
      <c r="B69" s="6"/>
      <c r="C69" s="6" t="s">
        <v>17</v>
      </c>
      <c r="D69" s="49"/>
      <c r="E69" s="49"/>
      <c r="F69" s="49"/>
      <c r="G69" s="49"/>
      <c r="H69" s="145"/>
      <c r="I69" s="120"/>
    </row>
    <row r="70" spans="1:9" ht="12.75">
      <c r="A70" s="66">
        <f t="shared" si="1"/>
        <v>8</v>
      </c>
      <c r="B70" s="6"/>
      <c r="C70" s="6" t="s">
        <v>344</v>
      </c>
      <c r="D70" s="96">
        <v>100000</v>
      </c>
      <c r="E70" s="49">
        <v>211100</v>
      </c>
      <c r="F70" s="49">
        <f>G70-E70</f>
        <v>-211100</v>
      </c>
      <c r="G70" s="96">
        <v>0</v>
      </c>
      <c r="H70" s="145"/>
      <c r="I70" s="120">
        <f>G70/G$812</f>
        <v>0</v>
      </c>
    </row>
    <row r="71" spans="1:9" ht="12.75">
      <c r="A71" s="66">
        <f t="shared" si="1"/>
        <v>9</v>
      </c>
      <c r="B71" s="6"/>
      <c r="C71" s="6" t="s">
        <v>322</v>
      </c>
      <c r="D71" s="96"/>
      <c r="E71" s="49"/>
      <c r="F71" s="49"/>
      <c r="G71" s="96"/>
      <c r="H71" s="145"/>
      <c r="I71" s="120"/>
    </row>
    <row r="72" spans="1:9" ht="12.75">
      <c r="A72" s="66">
        <f t="shared" si="1"/>
        <v>10</v>
      </c>
      <c r="B72" s="6"/>
      <c r="C72" s="6" t="s">
        <v>315</v>
      </c>
      <c r="D72" s="96">
        <v>150000</v>
      </c>
      <c r="E72" s="49">
        <v>150000</v>
      </c>
      <c r="F72" s="49"/>
      <c r="G72" s="96">
        <v>0</v>
      </c>
      <c r="H72" s="145">
        <f t="shared" si="0"/>
        <v>0</v>
      </c>
      <c r="I72" s="120">
        <f>G72/G$812</f>
        <v>0</v>
      </c>
    </row>
    <row r="73" spans="1:9" ht="15">
      <c r="A73" s="66">
        <f t="shared" si="1"/>
        <v>11</v>
      </c>
      <c r="B73" s="13">
        <v>600</v>
      </c>
      <c r="C73" s="8" t="s">
        <v>161</v>
      </c>
      <c r="D73" s="46">
        <f>D74+D79</f>
        <v>356000</v>
      </c>
      <c r="E73" s="46">
        <f>E74+E79</f>
        <v>756000</v>
      </c>
      <c r="F73" s="46">
        <f>F74+F79</f>
        <v>-234318</v>
      </c>
      <c r="G73" s="46">
        <f>G74+G79</f>
        <v>22720</v>
      </c>
      <c r="H73" s="152">
        <f t="shared" si="0"/>
        <v>0.030052910052910053</v>
      </c>
      <c r="I73" s="153">
        <f>G73/G$812</f>
        <v>0.003508261554487224</v>
      </c>
    </row>
    <row r="74" spans="1:9" s="75" customFormat="1" ht="12.75">
      <c r="A74" s="66">
        <f t="shared" si="1"/>
        <v>12</v>
      </c>
      <c r="B74" s="72">
        <v>60014</v>
      </c>
      <c r="C74" s="73" t="s">
        <v>163</v>
      </c>
      <c r="D74" s="74">
        <f>SUM(D75:D78)</f>
        <v>0</v>
      </c>
      <c r="E74" s="74">
        <f>SUM(E75:E78)</f>
        <v>400000</v>
      </c>
      <c r="F74" s="74">
        <f>SUM(F75:F78)</f>
        <v>0</v>
      </c>
      <c r="G74" s="74">
        <f>SUM(G75:G78)</f>
        <v>0</v>
      </c>
      <c r="H74" s="149">
        <f t="shared" si="0"/>
        <v>0</v>
      </c>
      <c r="I74" s="150">
        <f>G74/G$812</f>
        <v>0</v>
      </c>
    </row>
    <row r="75" spans="1:9" s="70" customFormat="1" ht="12.75">
      <c r="A75" s="66">
        <f t="shared" si="1"/>
        <v>13</v>
      </c>
      <c r="B75" s="97">
        <v>4300</v>
      </c>
      <c r="C75" s="66" t="s">
        <v>203</v>
      </c>
      <c r="D75" s="96">
        <v>0</v>
      </c>
      <c r="E75" s="96">
        <v>0</v>
      </c>
      <c r="F75" s="96">
        <v>0</v>
      </c>
      <c r="G75" s="96">
        <v>0</v>
      </c>
      <c r="H75" s="145"/>
      <c r="I75" s="120"/>
    </row>
    <row r="76" spans="1:9" s="70" customFormat="1" ht="12.75">
      <c r="A76" s="66">
        <f t="shared" si="1"/>
        <v>14</v>
      </c>
      <c r="B76" s="97">
        <v>6620</v>
      </c>
      <c r="C76" s="91" t="s">
        <v>362</v>
      </c>
      <c r="D76" s="96"/>
      <c r="E76" s="96"/>
      <c r="F76" s="96"/>
      <c r="G76" s="96"/>
      <c r="H76" s="145"/>
      <c r="I76" s="120"/>
    </row>
    <row r="77" spans="1:9" s="70" customFormat="1" ht="12.75">
      <c r="A77" s="66">
        <f t="shared" si="1"/>
        <v>15</v>
      </c>
      <c r="B77" s="97"/>
      <c r="C77" s="91" t="s">
        <v>363</v>
      </c>
      <c r="D77" s="96"/>
      <c r="E77" s="96"/>
      <c r="F77" s="96"/>
      <c r="G77" s="96"/>
      <c r="H77" s="145"/>
      <c r="I77" s="120"/>
    </row>
    <row r="78" spans="1:9" s="70" customFormat="1" ht="12.75">
      <c r="A78" s="66">
        <f t="shared" si="1"/>
        <v>16</v>
      </c>
      <c r="B78" s="97"/>
      <c r="C78" s="66" t="s">
        <v>364</v>
      </c>
      <c r="D78" s="96">
        <v>0</v>
      </c>
      <c r="E78" s="96">
        <v>400000</v>
      </c>
      <c r="F78" s="96"/>
      <c r="G78" s="96">
        <v>0</v>
      </c>
      <c r="H78" s="145"/>
      <c r="I78" s="120"/>
    </row>
    <row r="79" spans="1:9" ht="12.75">
      <c r="A79" s="66">
        <f t="shared" si="1"/>
        <v>17</v>
      </c>
      <c r="B79" s="14">
        <v>60016</v>
      </c>
      <c r="C79" s="9" t="s">
        <v>18</v>
      </c>
      <c r="D79" s="47">
        <f>D80+D81+D88+D89</f>
        <v>356000</v>
      </c>
      <c r="E79" s="47">
        <f>E80+E81+E88+E89</f>
        <v>356000</v>
      </c>
      <c r="F79" s="47">
        <f>F80+F81+F88+F89</f>
        <v>-234318</v>
      </c>
      <c r="G79" s="47">
        <f>G80+G81+G88+G89</f>
        <v>22720</v>
      </c>
      <c r="H79" s="149">
        <f t="shared" si="0"/>
        <v>0.06382022471910112</v>
      </c>
      <c r="I79" s="150">
        <f>G79/G$812</f>
        <v>0.003508261554487224</v>
      </c>
    </row>
    <row r="80" spans="1:9" s="70" customFormat="1" ht="12.75">
      <c r="A80" s="66">
        <f t="shared" si="1"/>
        <v>18</v>
      </c>
      <c r="B80" s="97">
        <v>4210</v>
      </c>
      <c r="C80" s="66" t="s">
        <v>205</v>
      </c>
      <c r="D80" s="96">
        <v>0</v>
      </c>
      <c r="E80" s="95">
        <v>12300</v>
      </c>
      <c r="F80" s="95">
        <v>0</v>
      </c>
      <c r="G80" s="95">
        <v>2001</v>
      </c>
      <c r="H80" s="145">
        <f t="shared" si="0"/>
        <v>0.1626829268292683</v>
      </c>
      <c r="I80" s="120">
        <f>G80/G$812</f>
        <v>0.0003089802539845482</v>
      </c>
    </row>
    <row r="81" spans="1:9" s="36" customFormat="1" ht="12.75">
      <c r="A81" s="66">
        <f t="shared" si="1"/>
        <v>19</v>
      </c>
      <c r="B81" s="19">
        <v>4300</v>
      </c>
      <c r="C81" s="19" t="s">
        <v>203</v>
      </c>
      <c r="D81" s="52">
        <f>SUM(D83:D87)</f>
        <v>296000</v>
      </c>
      <c r="E81" s="52">
        <f>SUM(E83:E87)</f>
        <v>283700</v>
      </c>
      <c r="F81" s="52">
        <f>SUM(F83:F87)</f>
        <v>-234318</v>
      </c>
      <c r="G81" s="52">
        <f>SUM(G83:G87)</f>
        <v>20719</v>
      </c>
      <c r="H81" s="145">
        <f t="shared" si="0"/>
        <v>0.07303137116672541</v>
      </c>
      <c r="I81" s="120">
        <f>G81/G$812</f>
        <v>0.0031992813005026757</v>
      </c>
    </row>
    <row r="82" spans="1:9" s="36" customFormat="1" ht="12.75">
      <c r="A82" s="66">
        <f t="shared" si="1"/>
        <v>20</v>
      </c>
      <c r="B82" s="19"/>
      <c r="C82" s="19" t="s">
        <v>17</v>
      </c>
      <c r="D82" s="49"/>
      <c r="E82" s="49"/>
      <c r="F82" s="49"/>
      <c r="G82" s="49"/>
      <c r="H82" s="145"/>
      <c r="I82" s="120"/>
    </row>
    <row r="83" spans="1:9" s="36" customFormat="1" ht="12.75">
      <c r="A83" s="66">
        <f t="shared" si="1"/>
        <v>21</v>
      </c>
      <c r="B83" s="19"/>
      <c r="C83" s="19" t="s">
        <v>19</v>
      </c>
      <c r="D83" s="49">
        <v>12000</v>
      </c>
      <c r="E83" s="49">
        <v>12000</v>
      </c>
      <c r="F83" s="49">
        <f>G83-E83</f>
        <v>-8582</v>
      </c>
      <c r="G83" s="49">
        <v>3418</v>
      </c>
      <c r="H83" s="145">
        <f t="shared" si="0"/>
        <v>0.2848333333333333</v>
      </c>
      <c r="I83" s="120">
        <f>G83/G$812</f>
        <v>0.0005277833623784036</v>
      </c>
    </row>
    <row r="84" spans="1:9" ht="12.75">
      <c r="A84" s="66">
        <f t="shared" si="1"/>
        <v>22</v>
      </c>
      <c r="B84" s="6"/>
      <c r="C84" s="6" t="s">
        <v>255</v>
      </c>
      <c r="D84" s="49">
        <v>50000</v>
      </c>
      <c r="E84" s="49">
        <v>70000</v>
      </c>
      <c r="F84" s="49">
        <f>G84-E84</f>
        <v>-62299</v>
      </c>
      <c r="G84" s="49">
        <v>7701</v>
      </c>
      <c r="H84" s="145">
        <f t="shared" si="0"/>
        <v>0.11001428571428572</v>
      </c>
      <c r="I84" s="120">
        <f>G84/G$812</f>
        <v>0.0011891339010169943</v>
      </c>
    </row>
    <row r="85" spans="1:9" ht="12.75">
      <c r="A85" s="66">
        <f t="shared" si="1"/>
        <v>23</v>
      </c>
      <c r="B85" s="6"/>
      <c r="C85" s="6" t="s">
        <v>256</v>
      </c>
      <c r="D85" s="49">
        <v>120000</v>
      </c>
      <c r="E85" s="49">
        <v>120000</v>
      </c>
      <c r="F85" s="49">
        <f>G85-E85</f>
        <v>-115074</v>
      </c>
      <c r="G85" s="49">
        <v>4926</v>
      </c>
      <c r="H85" s="145">
        <f t="shared" si="0"/>
        <v>0.04105</v>
      </c>
      <c r="I85" s="120">
        <f>G85/G$812</f>
        <v>0.0007606380465406719</v>
      </c>
    </row>
    <row r="86" spans="1:9" ht="12.75">
      <c r="A86" s="66">
        <f t="shared" si="1"/>
        <v>24</v>
      </c>
      <c r="B86" s="6"/>
      <c r="C86" s="6" t="s">
        <v>20</v>
      </c>
      <c r="D86" s="49">
        <v>54000</v>
      </c>
      <c r="E86" s="49">
        <v>51700</v>
      </c>
      <c r="F86" s="49">
        <f>G86-E86</f>
        <v>-48363</v>
      </c>
      <c r="G86" s="49">
        <v>3337</v>
      </c>
      <c r="H86" s="145">
        <f t="shared" si="0"/>
        <v>0.06454545454545454</v>
      </c>
      <c r="I86" s="120">
        <f>G86/G$812</f>
        <v>0.000515275915815311</v>
      </c>
    </row>
    <row r="87" spans="1:9" ht="12.75">
      <c r="A87" s="66">
        <f t="shared" si="1"/>
        <v>25</v>
      </c>
      <c r="B87" s="6"/>
      <c r="C87" s="6" t="s">
        <v>21</v>
      </c>
      <c r="D87" s="49">
        <v>60000</v>
      </c>
      <c r="E87" s="49">
        <v>30000</v>
      </c>
      <c r="F87" s="49">
        <v>0</v>
      </c>
      <c r="G87" s="49">
        <v>1337</v>
      </c>
      <c r="H87" s="145">
        <f t="shared" si="0"/>
        <v>0.044566666666666664</v>
      </c>
      <c r="I87" s="120">
        <f>G87/G$812</f>
        <v>0.00020645007475129484</v>
      </c>
    </row>
    <row r="88" spans="1:9" ht="12.75">
      <c r="A88" s="66">
        <f t="shared" si="1"/>
        <v>26</v>
      </c>
      <c r="B88" s="6">
        <v>4530</v>
      </c>
      <c r="C88" s="91" t="s">
        <v>323</v>
      </c>
      <c r="D88" s="49">
        <v>0</v>
      </c>
      <c r="E88" s="49">
        <v>0</v>
      </c>
      <c r="F88" s="49"/>
      <c r="G88" s="49">
        <v>0</v>
      </c>
      <c r="H88" s="145"/>
      <c r="I88" s="120"/>
    </row>
    <row r="89" spans="1:9" ht="12.75">
      <c r="A89" s="66">
        <f t="shared" si="1"/>
        <v>27</v>
      </c>
      <c r="B89" s="6">
        <v>6050</v>
      </c>
      <c r="C89" s="6" t="s">
        <v>202</v>
      </c>
      <c r="D89" s="48">
        <f>SUM(D91:D93)</f>
        <v>60000</v>
      </c>
      <c r="E89" s="48">
        <f>SUM(E91:E93)</f>
        <v>60000</v>
      </c>
      <c r="F89" s="48">
        <f>SUM(F91:F93)</f>
        <v>0</v>
      </c>
      <c r="G89" s="48">
        <f>SUM(G91:G93)</f>
        <v>0</v>
      </c>
      <c r="H89" s="145">
        <f t="shared" si="0"/>
        <v>0</v>
      </c>
      <c r="I89" s="120">
        <f>G89/G$812</f>
        <v>0</v>
      </c>
    </row>
    <row r="90" spans="1:9" ht="12.75">
      <c r="A90" s="66">
        <f t="shared" si="1"/>
        <v>28</v>
      </c>
      <c r="B90" s="6"/>
      <c r="C90" s="6" t="s">
        <v>17</v>
      </c>
      <c r="D90" s="49"/>
      <c r="E90" s="49"/>
      <c r="F90" s="49"/>
      <c r="G90" s="49"/>
      <c r="H90" s="145"/>
      <c r="I90" s="120"/>
    </row>
    <row r="91" spans="1:9" ht="12.75">
      <c r="A91" s="66">
        <f t="shared" si="1"/>
        <v>29</v>
      </c>
      <c r="B91" s="6"/>
      <c r="C91" s="6" t="s">
        <v>345</v>
      </c>
      <c r="D91" s="49"/>
      <c r="E91" s="49"/>
      <c r="F91" s="49">
        <v>0</v>
      </c>
      <c r="G91" s="49"/>
      <c r="H91" s="145"/>
      <c r="I91" s="120"/>
    </row>
    <row r="92" spans="1:9" ht="12.75">
      <c r="A92" s="66">
        <f t="shared" si="1"/>
        <v>30</v>
      </c>
      <c r="B92" s="6"/>
      <c r="C92" s="6" t="s">
        <v>346</v>
      </c>
      <c r="D92" s="49">
        <v>30000</v>
      </c>
      <c r="E92" s="49">
        <v>30000</v>
      </c>
      <c r="F92" s="49"/>
      <c r="G92" s="49">
        <v>0</v>
      </c>
      <c r="H92" s="145"/>
      <c r="I92" s="120"/>
    </row>
    <row r="93" spans="1:9" ht="12.75">
      <c r="A93" s="66">
        <f t="shared" si="1"/>
        <v>31</v>
      </c>
      <c r="B93" s="6"/>
      <c r="C93" s="91" t="s">
        <v>347</v>
      </c>
      <c r="D93" s="49">
        <v>30000</v>
      </c>
      <c r="E93" s="49">
        <v>30000</v>
      </c>
      <c r="F93" s="49"/>
      <c r="G93" s="49">
        <v>0</v>
      </c>
      <c r="H93" s="145"/>
      <c r="I93" s="120"/>
    </row>
    <row r="94" spans="1:9" s="79" customFormat="1" ht="12.75">
      <c r="A94" s="66">
        <f t="shared" si="1"/>
        <v>32</v>
      </c>
      <c r="B94" s="67">
        <v>630</v>
      </c>
      <c r="C94" s="90" t="s">
        <v>196</v>
      </c>
      <c r="D94" s="69">
        <f>D95</f>
        <v>65000</v>
      </c>
      <c r="E94" s="69">
        <f>E95</f>
        <v>327000</v>
      </c>
      <c r="F94" s="69">
        <f>F95</f>
        <v>-305822</v>
      </c>
      <c r="G94" s="69">
        <f>G95</f>
        <v>9178</v>
      </c>
      <c r="H94" s="152">
        <f t="shared" si="0"/>
        <v>0.028067278287461774</v>
      </c>
      <c r="I94" s="153">
        <f>G94/G$812</f>
        <v>0.0014172017846427703</v>
      </c>
    </row>
    <row r="95" spans="1:9" s="82" customFormat="1" ht="12.75">
      <c r="A95" s="66">
        <f t="shared" si="1"/>
        <v>33</v>
      </c>
      <c r="B95" s="72">
        <v>63095</v>
      </c>
      <c r="C95" s="77" t="s">
        <v>32</v>
      </c>
      <c r="D95" s="74">
        <f>D96+D99</f>
        <v>65000</v>
      </c>
      <c r="E95" s="74">
        <f>E96+E99</f>
        <v>327000</v>
      </c>
      <c r="F95" s="74">
        <f>F96+F99</f>
        <v>-305822</v>
      </c>
      <c r="G95" s="74">
        <f>G96+G99</f>
        <v>9178</v>
      </c>
      <c r="H95" s="149">
        <f t="shared" si="0"/>
        <v>0.028067278287461774</v>
      </c>
      <c r="I95" s="150">
        <f>G95/G$812</f>
        <v>0.0014172017846427703</v>
      </c>
    </row>
    <row r="96" spans="1:9" ht="12.75">
      <c r="A96" s="66">
        <f t="shared" si="1"/>
        <v>34</v>
      </c>
      <c r="B96" s="20">
        <v>4300</v>
      </c>
      <c r="C96" s="20" t="s">
        <v>203</v>
      </c>
      <c r="D96" s="55">
        <f>D98</f>
        <v>65000</v>
      </c>
      <c r="E96" s="55">
        <f>E98</f>
        <v>65000</v>
      </c>
      <c r="F96" s="55">
        <f>F98</f>
        <v>-55822</v>
      </c>
      <c r="G96" s="55">
        <f>G98</f>
        <v>9178</v>
      </c>
      <c r="H96" s="145">
        <f t="shared" si="0"/>
        <v>0.1412</v>
      </c>
      <c r="I96" s="120">
        <f>G96/G$812</f>
        <v>0.0014172017846427703</v>
      </c>
    </row>
    <row r="97" spans="1:9" ht="12.75">
      <c r="A97" s="66">
        <f t="shared" si="1"/>
        <v>35</v>
      </c>
      <c r="B97" s="20"/>
      <c r="C97" s="21" t="s">
        <v>17</v>
      </c>
      <c r="D97" s="49"/>
      <c r="E97" s="49"/>
      <c r="F97" s="49"/>
      <c r="G97" s="49"/>
      <c r="H97" s="145"/>
      <c r="I97" s="120"/>
    </row>
    <row r="98" spans="1:9" ht="12.75">
      <c r="A98" s="66">
        <f t="shared" si="1"/>
        <v>36</v>
      </c>
      <c r="B98" s="20"/>
      <c r="C98" s="21" t="s">
        <v>99</v>
      </c>
      <c r="D98" s="49">
        <v>65000</v>
      </c>
      <c r="E98" s="49">
        <v>65000</v>
      </c>
      <c r="F98" s="49">
        <f>G98-E98</f>
        <v>-55822</v>
      </c>
      <c r="G98" s="49">
        <v>9178</v>
      </c>
      <c r="H98" s="145">
        <f t="shared" si="0"/>
        <v>0.1412</v>
      </c>
      <c r="I98" s="120">
        <f>G98/G$812</f>
        <v>0.0014172017846427703</v>
      </c>
    </row>
    <row r="99" spans="1:9" ht="12.75">
      <c r="A99" s="66">
        <f t="shared" si="1"/>
        <v>37</v>
      </c>
      <c r="B99" s="20">
        <v>6050</v>
      </c>
      <c r="C99" s="6" t="s">
        <v>202</v>
      </c>
      <c r="D99" s="48">
        <f>SUM(D100:D102)</f>
        <v>0</v>
      </c>
      <c r="E99" s="48">
        <f>SUM(E100:E102)</f>
        <v>262000</v>
      </c>
      <c r="F99" s="48">
        <f>SUM(F100:F102)</f>
        <v>-250000</v>
      </c>
      <c r="G99" s="48">
        <f>SUM(G100:G102)</f>
        <v>0</v>
      </c>
      <c r="H99" s="145"/>
      <c r="I99" s="120"/>
    </row>
    <row r="100" spans="1:9" ht="12.75">
      <c r="A100" s="66">
        <f t="shared" si="1"/>
        <v>38</v>
      </c>
      <c r="B100" s="20"/>
      <c r="C100" s="21" t="s">
        <v>17</v>
      </c>
      <c r="D100" s="49"/>
      <c r="E100" s="49"/>
      <c r="F100" s="49"/>
      <c r="G100" s="49"/>
      <c r="H100" s="145"/>
      <c r="I100" s="120"/>
    </row>
    <row r="101" spans="1:9" ht="12.75">
      <c r="A101" s="66">
        <f t="shared" si="1"/>
        <v>39</v>
      </c>
      <c r="B101" s="20"/>
      <c r="C101" s="20" t="s">
        <v>365</v>
      </c>
      <c r="D101" s="49">
        <v>0</v>
      </c>
      <c r="E101" s="49">
        <v>250000</v>
      </c>
      <c r="F101" s="49">
        <f>G101-E101</f>
        <v>-250000</v>
      </c>
      <c r="G101" s="49">
        <v>0</v>
      </c>
      <c r="H101" s="145"/>
      <c r="I101" s="120"/>
    </row>
    <row r="102" spans="1:9" ht="12.75">
      <c r="A102" s="66">
        <f t="shared" si="1"/>
        <v>40</v>
      </c>
      <c r="B102" s="20"/>
      <c r="C102" s="20" t="s">
        <v>366</v>
      </c>
      <c r="D102" s="49">
        <v>0</v>
      </c>
      <c r="E102" s="49">
        <v>12000</v>
      </c>
      <c r="F102" s="49"/>
      <c r="G102" s="49">
        <v>0</v>
      </c>
      <c r="H102" s="145"/>
      <c r="I102" s="120"/>
    </row>
    <row r="103" spans="1:9" s="1" customFormat="1" ht="12.75">
      <c r="A103" s="66">
        <f t="shared" si="1"/>
        <v>41</v>
      </c>
      <c r="B103" s="67">
        <v>700</v>
      </c>
      <c r="C103" s="8" t="s">
        <v>164</v>
      </c>
      <c r="D103" s="46">
        <f>D104+D116+D119</f>
        <v>498300</v>
      </c>
      <c r="E103" s="46">
        <f>E104+E116+E119</f>
        <v>499800</v>
      </c>
      <c r="F103" s="46">
        <f>F104+F116+F119</f>
        <v>-229560</v>
      </c>
      <c r="G103" s="46">
        <f>G104+G116+G119</f>
        <v>44185</v>
      </c>
      <c r="H103" s="152">
        <f t="shared" si="0"/>
        <v>0.08840536214485795</v>
      </c>
      <c r="I103" s="153">
        <f>G103/G$812</f>
        <v>0.006822734893706778</v>
      </c>
    </row>
    <row r="104" spans="1:9" s="76" customFormat="1" ht="12.75">
      <c r="A104" s="66">
        <f t="shared" si="1"/>
        <v>42</v>
      </c>
      <c r="B104" s="72">
        <v>70005</v>
      </c>
      <c r="C104" s="77" t="s">
        <v>165</v>
      </c>
      <c r="D104" s="74">
        <f>D105+D112+D115</f>
        <v>141000</v>
      </c>
      <c r="E104" s="74">
        <f>E105+E112+E115</f>
        <v>141000</v>
      </c>
      <c r="F104" s="74">
        <f>F105+F112+F115</f>
        <v>-124560</v>
      </c>
      <c r="G104" s="74">
        <f>G105+G112+G115</f>
        <v>15214</v>
      </c>
      <c r="H104" s="149">
        <f t="shared" si="0"/>
        <v>0.10790070921985816</v>
      </c>
      <c r="I104" s="150">
        <f>G104/G$812</f>
        <v>0.002349238172973971</v>
      </c>
    </row>
    <row r="105" spans="1:9" ht="12.75">
      <c r="A105" s="66">
        <f t="shared" si="1"/>
        <v>43</v>
      </c>
      <c r="B105" s="6">
        <v>4300</v>
      </c>
      <c r="C105" s="20" t="s">
        <v>203</v>
      </c>
      <c r="D105" s="48">
        <f>SUM(D106:D111)</f>
        <v>91000</v>
      </c>
      <c r="E105" s="48">
        <f>SUM(E106:E111)</f>
        <v>91000</v>
      </c>
      <c r="F105" s="48">
        <f>SUM(F106:F111)</f>
        <v>-78646</v>
      </c>
      <c r="G105" s="48">
        <f>SUM(G106:G111)</f>
        <v>11128</v>
      </c>
      <c r="H105" s="145">
        <f t="shared" si="0"/>
        <v>0.12228571428571429</v>
      </c>
      <c r="I105" s="120">
        <f>G105/G$812</f>
        <v>0.001718306979680186</v>
      </c>
    </row>
    <row r="106" spans="1:9" ht="12.75">
      <c r="A106" s="66">
        <f t="shared" si="1"/>
        <v>44</v>
      </c>
      <c r="B106" s="6"/>
      <c r="C106" s="6" t="s">
        <v>17</v>
      </c>
      <c r="D106" s="49"/>
      <c r="E106" s="49"/>
      <c r="F106" s="49"/>
      <c r="G106" s="49"/>
      <c r="H106" s="145"/>
      <c r="I106" s="120"/>
    </row>
    <row r="107" spans="1:9" ht="12.75">
      <c r="A107" s="66">
        <f t="shared" si="1"/>
        <v>45</v>
      </c>
      <c r="B107" s="6"/>
      <c r="C107" s="44" t="s">
        <v>55</v>
      </c>
      <c r="D107" s="49">
        <v>12000</v>
      </c>
      <c r="E107" s="49">
        <v>10000</v>
      </c>
      <c r="F107" s="49">
        <f aca="true" t="shared" si="2" ref="F107:F117">G107-E107</f>
        <v>-8242</v>
      </c>
      <c r="G107" s="49">
        <v>1758</v>
      </c>
      <c r="H107" s="145">
        <f t="shared" si="0"/>
        <v>0.1758</v>
      </c>
      <c r="I107" s="120">
        <f aca="true" t="shared" si="3" ref="I107:I112">G107/G$812</f>
        <v>0.00027145791429527026</v>
      </c>
    </row>
    <row r="108" spans="1:9" ht="12.75">
      <c r="A108" s="66">
        <f t="shared" si="1"/>
        <v>46</v>
      </c>
      <c r="B108" s="6"/>
      <c r="C108" s="6" t="s">
        <v>56</v>
      </c>
      <c r="D108" s="49">
        <v>20000</v>
      </c>
      <c r="E108" s="49">
        <v>20000</v>
      </c>
      <c r="F108" s="49">
        <f t="shared" si="2"/>
        <v>-14683</v>
      </c>
      <c r="G108" s="49">
        <v>5317</v>
      </c>
      <c r="H108" s="145">
        <f t="shared" si="0"/>
        <v>0.26585</v>
      </c>
      <c r="I108" s="120">
        <f t="shared" si="3"/>
        <v>0.0008210134984686871</v>
      </c>
    </row>
    <row r="109" spans="1:9" ht="12.75">
      <c r="A109" s="66">
        <f t="shared" si="1"/>
        <v>47</v>
      </c>
      <c r="B109" s="6"/>
      <c r="C109" s="6" t="s">
        <v>250</v>
      </c>
      <c r="D109" s="49">
        <v>30000</v>
      </c>
      <c r="E109" s="49">
        <v>30000</v>
      </c>
      <c r="F109" s="49">
        <f t="shared" si="2"/>
        <v>-26905</v>
      </c>
      <c r="G109" s="49">
        <v>3095</v>
      </c>
      <c r="H109" s="145">
        <f t="shared" si="0"/>
        <v>0.10316666666666667</v>
      </c>
      <c r="I109" s="120">
        <f t="shared" si="3"/>
        <v>0.00047790798904656504</v>
      </c>
    </row>
    <row r="110" spans="1:9" ht="12.75">
      <c r="A110" s="66">
        <f t="shared" si="1"/>
        <v>48</v>
      </c>
      <c r="B110" s="6"/>
      <c r="C110" s="6" t="s">
        <v>21</v>
      </c>
      <c r="D110" s="49">
        <v>29000</v>
      </c>
      <c r="E110" s="49">
        <v>29000</v>
      </c>
      <c r="F110" s="49">
        <f t="shared" si="2"/>
        <v>-28816</v>
      </c>
      <c r="G110" s="49">
        <v>184</v>
      </c>
      <c r="H110" s="145">
        <f t="shared" si="0"/>
        <v>0.006344827586206896</v>
      </c>
      <c r="I110" s="120">
        <f t="shared" si="3"/>
        <v>2.841197737788949E-05</v>
      </c>
    </row>
    <row r="111" spans="1:9" ht="12.75">
      <c r="A111" s="66">
        <f t="shared" si="1"/>
        <v>49</v>
      </c>
      <c r="B111" s="6"/>
      <c r="C111" s="6" t="s">
        <v>367</v>
      </c>
      <c r="D111" s="49">
        <v>0</v>
      </c>
      <c r="E111" s="49">
        <v>2000</v>
      </c>
      <c r="F111" s="49"/>
      <c r="G111" s="49">
        <v>774</v>
      </c>
      <c r="H111" s="145">
        <f t="shared" si="0"/>
        <v>0.387</v>
      </c>
      <c r="I111" s="120">
        <f t="shared" si="3"/>
        <v>0.00011951560049177428</v>
      </c>
    </row>
    <row r="112" spans="1:9" ht="12.75">
      <c r="A112" s="66">
        <f t="shared" si="1"/>
        <v>50</v>
      </c>
      <c r="B112" s="6">
        <v>4430</v>
      </c>
      <c r="C112" s="6" t="s">
        <v>57</v>
      </c>
      <c r="D112" s="49">
        <v>25000</v>
      </c>
      <c r="E112" s="49">
        <v>25000</v>
      </c>
      <c r="F112" s="49">
        <f t="shared" si="2"/>
        <v>-23362</v>
      </c>
      <c r="G112" s="49">
        <v>1638</v>
      </c>
      <c r="H112" s="145">
        <f t="shared" si="0"/>
        <v>0.06552</v>
      </c>
      <c r="I112" s="120">
        <f t="shared" si="3"/>
        <v>0.00025292836383142926</v>
      </c>
    </row>
    <row r="113" spans="1:9" ht="12.75">
      <c r="A113" s="66"/>
      <c r="B113" s="6"/>
      <c r="C113" s="6"/>
      <c r="D113" s="49"/>
      <c r="E113" s="49"/>
      <c r="F113" s="49"/>
      <c r="G113" s="49"/>
      <c r="H113" s="145"/>
      <c r="I113" s="120"/>
    </row>
    <row r="114" spans="1:9" ht="12.75">
      <c r="A114" s="66">
        <f>A112+1</f>
        <v>51</v>
      </c>
      <c r="B114" s="6">
        <v>4590</v>
      </c>
      <c r="C114" s="6" t="s">
        <v>206</v>
      </c>
      <c r="D114" s="49"/>
      <c r="E114" s="49"/>
      <c r="F114" s="49"/>
      <c r="G114" s="49"/>
      <c r="H114" s="145"/>
      <c r="I114" s="120"/>
    </row>
    <row r="115" spans="1:9" ht="12.75">
      <c r="A115" s="66">
        <f t="shared" si="1"/>
        <v>52</v>
      </c>
      <c r="B115" s="6"/>
      <c r="C115" s="6" t="s">
        <v>207</v>
      </c>
      <c r="D115" s="49">
        <v>25000</v>
      </c>
      <c r="E115" s="49">
        <v>25000</v>
      </c>
      <c r="F115" s="49">
        <f t="shared" si="2"/>
        <v>-22552</v>
      </c>
      <c r="G115" s="49">
        <v>2448</v>
      </c>
      <c r="H115" s="145">
        <f t="shared" si="0"/>
        <v>0.09792</v>
      </c>
      <c r="I115" s="120">
        <f aca="true" t="shared" si="4" ref="I115:I121">G115/G$812</f>
        <v>0.00037800282946235585</v>
      </c>
    </row>
    <row r="116" spans="1:9" s="82" customFormat="1" ht="12.75">
      <c r="A116" s="66">
        <f t="shared" si="1"/>
        <v>53</v>
      </c>
      <c r="B116" s="72">
        <v>70021</v>
      </c>
      <c r="C116" s="73" t="s">
        <v>267</v>
      </c>
      <c r="D116" s="81">
        <f>D118</f>
        <v>35000</v>
      </c>
      <c r="E116" s="81">
        <f>E118</f>
        <v>35000</v>
      </c>
      <c r="F116" s="81">
        <f>F118</f>
        <v>0</v>
      </c>
      <c r="G116" s="81">
        <f>G118</f>
        <v>21336</v>
      </c>
      <c r="H116" s="149">
        <f t="shared" si="0"/>
        <v>0.6096</v>
      </c>
      <c r="I116" s="150">
        <f t="shared" si="4"/>
        <v>0.003294554072470925</v>
      </c>
    </row>
    <row r="117" spans="1:9" ht="12.75">
      <c r="A117" s="66">
        <f t="shared" si="1"/>
        <v>54</v>
      </c>
      <c r="B117" s="6">
        <v>2830</v>
      </c>
      <c r="C117" s="6" t="s">
        <v>324</v>
      </c>
      <c r="D117" s="49"/>
      <c r="E117" s="49"/>
      <c r="F117" s="49">
        <f t="shared" si="2"/>
        <v>0</v>
      </c>
      <c r="G117" s="49"/>
      <c r="H117" s="145"/>
      <c r="I117" s="120">
        <f t="shared" si="4"/>
        <v>0</v>
      </c>
    </row>
    <row r="118" spans="1:9" ht="12.75">
      <c r="A118" s="66">
        <f t="shared" si="1"/>
        <v>55</v>
      </c>
      <c r="B118" s="6"/>
      <c r="C118" s="6" t="s">
        <v>325</v>
      </c>
      <c r="D118" s="49">
        <v>35000</v>
      </c>
      <c r="E118" s="49">
        <v>35000</v>
      </c>
      <c r="F118" s="49"/>
      <c r="G118" s="49">
        <v>21336</v>
      </c>
      <c r="H118" s="145">
        <f t="shared" si="0"/>
        <v>0.6096</v>
      </c>
      <c r="I118" s="120">
        <f t="shared" si="4"/>
        <v>0.003294554072470925</v>
      </c>
    </row>
    <row r="119" spans="1:9" s="76" customFormat="1" ht="12.75">
      <c r="A119" s="66">
        <f t="shared" si="1"/>
        <v>56</v>
      </c>
      <c r="B119" s="72">
        <v>70095</v>
      </c>
      <c r="C119" s="73" t="s">
        <v>32</v>
      </c>
      <c r="D119" s="74">
        <f>D120+D121+D122+D124+D125+D126+D127+D132</f>
        <v>322300</v>
      </c>
      <c r="E119" s="74">
        <f>E120+E121+E122+E124+E125+E126+E127+E132</f>
        <v>323800</v>
      </c>
      <c r="F119" s="74">
        <f>F120+F121+F122+F124+F125+F126+F127+F132</f>
        <v>-105000</v>
      </c>
      <c r="G119" s="74">
        <f>G120+G121+G122+G124+G125+G126+G127+G132</f>
        <v>7635</v>
      </c>
      <c r="H119" s="149">
        <f t="shared" si="0"/>
        <v>0.023579369981470043</v>
      </c>
      <c r="I119" s="150">
        <f t="shared" si="4"/>
        <v>0.0011789426482618818</v>
      </c>
    </row>
    <row r="120" spans="1:9" s="135" customFormat="1" ht="12.75">
      <c r="A120" s="66">
        <f t="shared" si="1"/>
        <v>57</v>
      </c>
      <c r="B120" s="97">
        <v>4110</v>
      </c>
      <c r="C120" s="66" t="s">
        <v>44</v>
      </c>
      <c r="D120" s="95">
        <v>0</v>
      </c>
      <c r="E120" s="95">
        <v>2150</v>
      </c>
      <c r="F120" s="95"/>
      <c r="G120" s="95">
        <v>1102</v>
      </c>
      <c r="H120" s="145">
        <f t="shared" si="0"/>
        <v>0.5125581395348837</v>
      </c>
      <c r="I120" s="120">
        <f t="shared" si="4"/>
        <v>0.00017016303842627294</v>
      </c>
    </row>
    <row r="121" spans="1:9" s="135" customFormat="1" ht="12.75">
      <c r="A121" s="66">
        <f t="shared" si="1"/>
        <v>58</v>
      </c>
      <c r="B121" s="97">
        <v>4120</v>
      </c>
      <c r="C121" s="66" t="s">
        <v>45</v>
      </c>
      <c r="D121" s="95">
        <v>0</v>
      </c>
      <c r="E121" s="95">
        <v>295</v>
      </c>
      <c r="F121" s="95"/>
      <c r="G121" s="95">
        <v>147</v>
      </c>
      <c r="H121" s="145">
        <f t="shared" si="0"/>
        <v>0.49830508474576274</v>
      </c>
      <c r="I121" s="120">
        <f t="shared" si="4"/>
        <v>2.269869931820519E-05</v>
      </c>
    </row>
    <row r="122" spans="1:9" s="135" customFormat="1" ht="12.75">
      <c r="A122" s="66">
        <f t="shared" si="1"/>
        <v>59</v>
      </c>
      <c r="B122" s="97">
        <v>4210</v>
      </c>
      <c r="C122" s="66" t="s">
        <v>205</v>
      </c>
      <c r="D122" s="95">
        <v>0</v>
      </c>
      <c r="E122" s="95">
        <v>0</v>
      </c>
      <c r="F122" s="95"/>
      <c r="G122" s="95">
        <v>0</v>
      </c>
      <c r="H122" s="145"/>
      <c r="I122" s="120"/>
    </row>
    <row r="123" spans="1:9" s="135" customFormat="1" ht="12.75">
      <c r="A123" s="66">
        <f t="shared" si="1"/>
        <v>60</v>
      </c>
      <c r="B123" s="97">
        <v>4270</v>
      </c>
      <c r="C123" s="66" t="s">
        <v>313</v>
      </c>
      <c r="D123" s="95"/>
      <c r="E123" s="95"/>
      <c r="F123" s="95"/>
      <c r="G123" s="95"/>
      <c r="H123" s="145"/>
      <c r="I123" s="120"/>
    </row>
    <row r="124" spans="1:9" s="135" customFormat="1" ht="12.75">
      <c r="A124" s="66">
        <f t="shared" si="1"/>
        <v>61</v>
      </c>
      <c r="B124" s="97"/>
      <c r="C124" s="66" t="s">
        <v>314</v>
      </c>
      <c r="D124" s="95">
        <v>120000</v>
      </c>
      <c r="E124" s="95">
        <v>120000</v>
      </c>
      <c r="F124" s="95"/>
      <c r="G124" s="95">
        <v>0</v>
      </c>
      <c r="H124" s="145"/>
      <c r="I124" s="120"/>
    </row>
    <row r="125" spans="1:9" s="135" customFormat="1" ht="12.75">
      <c r="A125" s="66">
        <f t="shared" si="1"/>
        <v>62</v>
      </c>
      <c r="B125" s="97">
        <v>4300</v>
      </c>
      <c r="C125" s="66" t="s">
        <v>203</v>
      </c>
      <c r="D125" s="95">
        <v>17300</v>
      </c>
      <c r="E125" s="95">
        <v>16355</v>
      </c>
      <c r="F125" s="95"/>
      <c r="G125" s="95">
        <v>6386</v>
      </c>
      <c r="H125" s="145">
        <f>G125/E125</f>
        <v>0.3904616325282788</v>
      </c>
      <c r="I125" s="120">
        <f>G125/G$812</f>
        <v>0.0009860809105174037</v>
      </c>
    </row>
    <row r="126" spans="1:9" s="135" customFormat="1" ht="12.75">
      <c r="A126" s="66">
        <f t="shared" si="1"/>
        <v>63</v>
      </c>
      <c r="B126" s="97">
        <v>4430</v>
      </c>
      <c r="C126" s="66" t="s">
        <v>57</v>
      </c>
      <c r="D126" s="95">
        <v>0</v>
      </c>
      <c r="E126" s="95">
        <v>0</v>
      </c>
      <c r="F126" s="95"/>
      <c r="G126" s="95">
        <v>0</v>
      </c>
      <c r="H126" s="145"/>
      <c r="I126" s="120"/>
    </row>
    <row r="127" spans="1:9" ht="12.75">
      <c r="A127" s="66">
        <f t="shared" si="1"/>
        <v>64</v>
      </c>
      <c r="B127" s="20">
        <v>6050</v>
      </c>
      <c r="C127" s="6" t="s">
        <v>202</v>
      </c>
      <c r="D127" s="50">
        <f>SUM(D128:D131)</f>
        <v>170000</v>
      </c>
      <c r="E127" s="50">
        <f>SUM(E128:E131)</f>
        <v>170000</v>
      </c>
      <c r="F127" s="50">
        <f>SUM(F129:F131)</f>
        <v>-120000</v>
      </c>
      <c r="G127" s="50">
        <f>SUM(G128:G131)</f>
        <v>0</v>
      </c>
      <c r="H127" s="145"/>
      <c r="I127" s="120"/>
    </row>
    <row r="128" spans="1:9" ht="12.75">
      <c r="A128" s="66">
        <f t="shared" si="1"/>
        <v>65</v>
      </c>
      <c r="B128" s="6"/>
      <c r="C128" s="6" t="s">
        <v>17</v>
      </c>
      <c r="D128" s="49"/>
      <c r="E128" s="49"/>
      <c r="F128" s="49"/>
      <c r="G128" s="49"/>
      <c r="H128" s="145"/>
      <c r="I128" s="120"/>
    </row>
    <row r="129" spans="1:9" ht="12.75">
      <c r="A129" s="66">
        <f t="shared" si="1"/>
        <v>66</v>
      </c>
      <c r="B129" s="50"/>
      <c r="C129" s="91" t="s">
        <v>268</v>
      </c>
      <c r="D129" s="49">
        <v>100000</v>
      </c>
      <c r="E129" s="49">
        <v>100000</v>
      </c>
      <c r="F129" s="49">
        <f>G129-E129</f>
        <v>-100000</v>
      </c>
      <c r="G129" s="49">
        <v>0</v>
      </c>
      <c r="H129" s="145"/>
      <c r="I129" s="120"/>
    </row>
    <row r="130" spans="1:9" ht="12.75">
      <c r="A130" s="66">
        <f t="shared" si="1"/>
        <v>67</v>
      </c>
      <c r="B130" s="50"/>
      <c r="C130" s="91" t="s">
        <v>348</v>
      </c>
      <c r="D130" s="49">
        <v>20000</v>
      </c>
      <c r="E130" s="49">
        <v>20000</v>
      </c>
      <c r="F130" s="49">
        <f>G130-E130</f>
        <v>-20000</v>
      </c>
      <c r="G130" s="49">
        <v>0</v>
      </c>
      <c r="H130" s="145"/>
      <c r="I130" s="120"/>
    </row>
    <row r="131" spans="1:9" ht="12.75">
      <c r="A131" s="66">
        <f t="shared" si="1"/>
        <v>68</v>
      </c>
      <c r="B131" s="50"/>
      <c r="C131" s="91" t="s">
        <v>349</v>
      </c>
      <c r="D131" s="49">
        <v>50000</v>
      </c>
      <c r="E131" s="49">
        <v>50000</v>
      </c>
      <c r="F131" s="49"/>
      <c r="G131" s="49">
        <v>0</v>
      </c>
      <c r="H131" s="145"/>
      <c r="I131" s="120"/>
    </row>
    <row r="132" spans="1:9" ht="12.75">
      <c r="A132" s="66">
        <f t="shared" si="1"/>
        <v>69</v>
      </c>
      <c r="B132" s="34">
        <v>6060</v>
      </c>
      <c r="C132" s="6" t="s">
        <v>285</v>
      </c>
      <c r="D132" s="49">
        <v>15000</v>
      </c>
      <c r="E132" s="49">
        <v>15000</v>
      </c>
      <c r="F132" s="49">
        <v>15000</v>
      </c>
      <c r="G132" s="49">
        <v>0</v>
      </c>
      <c r="H132" s="145"/>
      <c r="I132" s="49"/>
    </row>
    <row r="133" spans="1:9" s="79" customFormat="1" ht="12.75">
      <c r="A133" s="66">
        <f t="shared" si="1"/>
        <v>70</v>
      </c>
      <c r="B133" s="67">
        <v>710</v>
      </c>
      <c r="C133" s="68" t="s">
        <v>166</v>
      </c>
      <c r="D133" s="69">
        <f>D134+D136+D150</f>
        <v>402500</v>
      </c>
      <c r="E133" s="69">
        <f>E134+E136+E150</f>
        <v>441521</v>
      </c>
      <c r="F133" s="69">
        <f>F134+F136+F150</f>
        <v>110256</v>
      </c>
      <c r="G133" s="69">
        <f>G134+G136+G150</f>
        <v>59141</v>
      </c>
      <c r="H133" s="152">
        <f aca="true" t="shared" si="5" ref="H133:H174">G133/E133</f>
        <v>0.1339483286185708</v>
      </c>
      <c r="I133" s="153">
        <f>G133/G$812</f>
        <v>0.00913213453318349</v>
      </c>
    </row>
    <row r="134" spans="1:9" ht="12.75">
      <c r="A134" s="66">
        <f t="shared" si="1"/>
        <v>71</v>
      </c>
      <c r="B134" s="15">
        <v>71004</v>
      </c>
      <c r="C134" s="77" t="s">
        <v>167</v>
      </c>
      <c r="D134" s="47">
        <f aca="true" t="shared" si="6" ref="D134:I134">D135</f>
        <v>196000</v>
      </c>
      <c r="E134" s="47">
        <f t="shared" si="6"/>
        <v>276000</v>
      </c>
      <c r="F134" s="47">
        <f t="shared" si="6"/>
        <v>196000</v>
      </c>
      <c r="G134" s="47">
        <f t="shared" si="6"/>
        <v>7791</v>
      </c>
      <c r="H134" s="47">
        <f t="shared" si="6"/>
        <v>0.028228260869565217</v>
      </c>
      <c r="I134" s="47">
        <f t="shared" si="6"/>
        <v>0.001203031063864875</v>
      </c>
    </row>
    <row r="135" spans="1:9" ht="12.75">
      <c r="A135" s="66">
        <f aca="true" t="shared" si="7" ref="A135:A198">A134+1</f>
        <v>72</v>
      </c>
      <c r="B135" s="6">
        <v>4300</v>
      </c>
      <c r="C135" s="6" t="s">
        <v>203</v>
      </c>
      <c r="D135" s="49">
        <v>196000</v>
      </c>
      <c r="E135" s="49">
        <v>276000</v>
      </c>
      <c r="F135" s="49">
        <v>196000</v>
      </c>
      <c r="G135" s="49">
        <v>7791</v>
      </c>
      <c r="H135" s="145">
        <f t="shared" si="5"/>
        <v>0.028228260869565217</v>
      </c>
      <c r="I135" s="120">
        <f>G135/G$812</f>
        <v>0.001203031063864875</v>
      </c>
    </row>
    <row r="136" spans="1:9" ht="12.75">
      <c r="A136" s="66">
        <f t="shared" si="7"/>
        <v>73</v>
      </c>
      <c r="B136" s="15">
        <v>71014</v>
      </c>
      <c r="C136" s="9" t="s">
        <v>47</v>
      </c>
      <c r="D136" s="47">
        <f>D138+D137</f>
        <v>128000</v>
      </c>
      <c r="E136" s="47">
        <f>E138+E137</f>
        <v>87021</v>
      </c>
      <c r="F136" s="47">
        <f>F138+F137</f>
        <v>-51002</v>
      </c>
      <c r="G136" s="47">
        <f>G138+G137</f>
        <v>7592</v>
      </c>
      <c r="H136" s="149">
        <f t="shared" si="5"/>
        <v>0.0872433090863125</v>
      </c>
      <c r="I136" s="150">
        <f>G136/G$812</f>
        <v>0.0011723028926790054</v>
      </c>
    </row>
    <row r="137" spans="1:9" ht="12.75">
      <c r="A137" s="66">
        <f t="shared" si="7"/>
        <v>74</v>
      </c>
      <c r="B137" s="97">
        <v>4210</v>
      </c>
      <c r="C137" s="66" t="s">
        <v>205</v>
      </c>
      <c r="D137" s="95">
        <v>0</v>
      </c>
      <c r="E137" s="95">
        <v>20000</v>
      </c>
      <c r="F137" s="95"/>
      <c r="G137" s="95">
        <v>0</v>
      </c>
      <c r="H137" s="145"/>
      <c r="I137" s="120"/>
    </row>
    <row r="138" spans="1:9" ht="12.75">
      <c r="A138" s="66">
        <f t="shared" si="7"/>
        <v>75</v>
      </c>
      <c r="B138" s="6">
        <v>4300</v>
      </c>
      <c r="C138" s="6" t="s">
        <v>203</v>
      </c>
      <c r="D138" s="50">
        <f>SUM(D140:D149)</f>
        <v>128000</v>
      </c>
      <c r="E138" s="50">
        <f>SUM(E140:E149)</f>
        <v>67021</v>
      </c>
      <c r="F138" s="50">
        <f>SUM(F140:F149)</f>
        <v>-51002</v>
      </c>
      <c r="G138" s="50">
        <f>SUM(G140:G149)</f>
        <v>7592</v>
      </c>
      <c r="H138" s="145">
        <f t="shared" si="5"/>
        <v>0.11327792781367034</v>
      </c>
      <c r="I138" s="120">
        <f>G138/G$812</f>
        <v>0.0011723028926790054</v>
      </c>
    </row>
    <row r="139" spans="1:9" ht="12.75">
      <c r="A139" s="66">
        <f t="shared" si="7"/>
        <v>76</v>
      </c>
      <c r="B139" s="6"/>
      <c r="C139" s="6" t="s">
        <v>17</v>
      </c>
      <c r="D139" s="49"/>
      <c r="E139" s="49"/>
      <c r="F139" s="49"/>
      <c r="G139" s="49"/>
      <c r="H139" s="145"/>
      <c r="I139" s="120"/>
    </row>
    <row r="140" spans="1:9" ht="12.75">
      <c r="A140" s="66">
        <f t="shared" si="7"/>
        <v>77</v>
      </c>
      <c r="B140" s="6"/>
      <c r="C140" s="6" t="s">
        <v>48</v>
      </c>
      <c r="D140" s="49">
        <v>50000</v>
      </c>
      <c r="E140" s="49">
        <v>15000</v>
      </c>
      <c r="F140" s="49">
        <f aca="true" t="shared" si="8" ref="F140:F146">G140-E140</f>
        <v>-12271</v>
      </c>
      <c r="G140" s="49">
        <v>2729</v>
      </c>
      <c r="H140" s="145">
        <f t="shared" si="5"/>
        <v>0.18193333333333334</v>
      </c>
      <c r="I140" s="120">
        <f>G140/G$812</f>
        <v>0.0004213928601318501</v>
      </c>
    </row>
    <row r="141" spans="1:9" ht="12.75">
      <c r="A141" s="66">
        <f t="shared" si="7"/>
        <v>78</v>
      </c>
      <c r="B141" s="6"/>
      <c r="C141" s="6" t="s">
        <v>49</v>
      </c>
      <c r="D141" s="49">
        <v>1000</v>
      </c>
      <c r="E141" s="49">
        <v>0</v>
      </c>
      <c r="F141" s="49">
        <f t="shared" si="8"/>
        <v>0</v>
      </c>
      <c r="G141" s="49">
        <v>0</v>
      </c>
      <c r="H141" s="145"/>
      <c r="I141" s="120"/>
    </row>
    <row r="142" spans="1:9" ht="12.75">
      <c r="A142" s="66">
        <f t="shared" si="7"/>
        <v>79</v>
      </c>
      <c r="B142" s="6"/>
      <c r="C142" s="6" t="s">
        <v>50</v>
      </c>
      <c r="D142" s="49">
        <v>1000</v>
      </c>
      <c r="E142" s="49">
        <v>1000</v>
      </c>
      <c r="F142" s="49">
        <f t="shared" si="8"/>
        <v>-1000</v>
      </c>
      <c r="G142" s="49">
        <v>0</v>
      </c>
      <c r="H142" s="145"/>
      <c r="I142" s="120"/>
    </row>
    <row r="143" spans="1:9" ht="12.75">
      <c r="A143" s="66">
        <f t="shared" si="7"/>
        <v>80</v>
      </c>
      <c r="B143" s="6"/>
      <c r="C143" s="6" t="s">
        <v>51</v>
      </c>
      <c r="D143" s="49">
        <v>2000</v>
      </c>
      <c r="E143" s="49">
        <v>2000</v>
      </c>
      <c r="F143" s="49">
        <f t="shared" si="8"/>
        <v>-2000</v>
      </c>
      <c r="G143" s="49">
        <v>0</v>
      </c>
      <c r="H143" s="145"/>
      <c r="I143" s="120"/>
    </row>
    <row r="144" spans="1:9" ht="12.75">
      <c r="A144" s="66">
        <f t="shared" si="7"/>
        <v>81</v>
      </c>
      <c r="B144" s="6"/>
      <c r="C144" s="6" t="s">
        <v>237</v>
      </c>
      <c r="D144" s="49">
        <v>64000</v>
      </c>
      <c r="E144" s="49">
        <v>15000</v>
      </c>
      <c r="F144" s="49">
        <f t="shared" si="8"/>
        <v>-15000</v>
      </c>
      <c r="G144" s="49">
        <v>0</v>
      </c>
      <c r="H144" s="145"/>
      <c r="I144" s="120"/>
    </row>
    <row r="145" spans="1:9" ht="12.75">
      <c r="A145" s="66">
        <f t="shared" si="7"/>
        <v>82</v>
      </c>
      <c r="B145" s="6"/>
      <c r="C145" s="6" t="s">
        <v>52</v>
      </c>
      <c r="D145" s="49"/>
      <c r="E145" s="49"/>
      <c r="F145" s="49"/>
      <c r="G145" s="49"/>
      <c r="H145" s="145"/>
      <c r="I145" s="120"/>
    </row>
    <row r="146" spans="1:9" ht="12.75">
      <c r="A146" s="66">
        <f t="shared" si="7"/>
        <v>83</v>
      </c>
      <c r="B146" s="6"/>
      <c r="C146" s="6" t="s">
        <v>53</v>
      </c>
      <c r="D146" s="49">
        <v>10000</v>
      </c>
      <c r="E146" s="49">
        <v>23021</v>
      </c>
      <c r="F146" s="49">
        <f t="shared" si="8"/>
        <v>-20731</v>
      </c>
      <c r="G146" s="49">
        <v>2290</v>
      </c>
      <c r="H146" s="145">
        <f t="shared" si="5"/>
        <v>0.09947439294557144</v>
      </c>
      <c r="I146" s="120">
        <f>G146/G$812</f>
        <v>0.00035360558801829855</v>
      </c>
    </row>
    <row r="147" spans="1:9" s="70" customFormat="1" ht="12.75">
      <c r="A147" s="66">
        <f t="shared" si="7"/>
        <v>84</v>
      </c>
      <c r="B147" s="66"/>
      <c r="C147" s="66" t="s">
        <v>368</v>
      </c>
      <c r="D147" s="96">
        <v>0</v>
      </c>
      <c r="E147" s="96">
        <v>5000</v>
      </c>
      <c r="F147" s="96"/>
      <c r="G147" s="96">
        <v>5</v>
      </c>
      <c r="H147" s="145">
        <f t="shared" si="5"/>
        <v>0.001</v>
      </c>
      <c r="I147" s="120">
        <f>G147/G$812</f>
        <v>7.720646026600405E-07</v>
      </c>
    </row>
    <row r="148" spans="1:9" s="70" customFormat="1" ht="12.75">
      <c r="A148" s="66">
        <f t="shared" si="7"/>
        <v>85</v>
      </c>
      <c r="B148" s="66"/>
      <c r="C148" s="66" t="s">
        <v>369</v>
      </c>
      <c r="D148" s="96">
        <v>0</v>
      </c>
      <c r="E148" s="96">
        <v>1000</v>
      </c>
      <c r="F148" s="96"/>
      <c r="G148" s="96">
        <v>0</v>
      </c>
      <c r="H148" s="145"/>
      <c r="I148" s="120"/>
    </row>
    <row r="149" spans="1:9" s="70" customFormat="1" ht="12.75">
      <c r="A149" s="66">
        <f t="shared" si="7"/>
        <v>86</v>
      </c>
      <c r="B149" s="66"/>
      <c r="C149" s="66" t="s">
        <v>370</v>
      </c>
      <c r="D149" s="96">
        <v>0</v>
      </c>
      <c r="E149" s="96">
        <v>5000</v>
      </c>
      <c r="F149" s="96"/>
      <c r="G149" s="96">
        <v>2568</v>
      </c>
      <c r="H149" s="145">
        <f t="shared" si="5"/>
        <v>0.5136</v>
      </c>
      <c r="I149" s="120">
        <f>G149/G$812</f>
        <v>0.0003965323799261968</v>
      </c>
    </row>
    <row r="150" spans="1:9" s="82" customFormat="1" ht="12.75">
      <c r="A150" s="66">
        <f t="shared" si="7"/>
        <v>87</v>
      </c>
      <c r="B150" s="72">
        <v>71035</v>
      </c>
      <c r="C150" s="73" t="s">
        <v>269</v>
      </c>
      <c r="D150" s="81">
        <f>D151+D156</f>
        <v>78500</v>
      </c>
      <c r="E150" s="81">
        <f>E151+E156</f>
        <v>78500</v>
      </c>
      <c r="F150" s="81">
        <f>F151+F156</f>
        <v>-34742</v>
      </c>
      <c r="G150" s="81">
        <f>G151+G156</f>
        <v>43758</v>
      </c>
      <c r="H150" s="149">
        <f t="shared" si="5"/>
        <v>0.5574267515923567</v>
      </c>
      <c r="I150" s="150">
        <f>G150/G$812</f>
        <v>0.0067568005766396105</v>
      </c>
    </row>
    <row r="151" spans="1:9" ht="12.75">
      <c r="A151" s="66">
        <f t="shared" si="7"/>
        <v>88</v>
      </c>
      <c r="B151" s="6">
        <v>4300</v>
      </c>
      <c r="C151" s="6" t="s">
        <v>203</v>
      </c>
      <c r="D151" s="49">
        <f>SUM(D153:D154)</f>
        <v>78500</v>
      </c>
      <c r="E151" s="49">
        <f>SUM(E153:E154)</f>
        <v>78500</v>
      </c>
      <c r="F151" s="49">
        <f>SUM(F153:F154)</f>
        <v>-34742</v>
      </c>
      <c r="G151" s="49">
        <f>SUM(G153:G154)</f>
        <v>43758</v>
      </c>
      <c r="H151" s="145">
        <f t="shared" si="5"/>
        <v>0.5574267515923567</v>
      </c>
      <c r="I151" s="120">
        <f>G151/G$812</f>
        <v>0.0067568005766396105</v>
      </c>
    </row>
    <row r="152" spans="1:9" ht="12.75">
      <c r="A152" s="66">
        <f t="shared" si="7"/>
        <v>89</v>
      </c>
      <c r="B152" s="6"/>
      <c r="C152" s="6" t="s">
        <v>17</v>
      </c>
      <c r="D152" s="49"/>
      <c r="E152" s="49"/>
      <c r="F152" s="49"/>
      <c r="G152" s="49"/>
      <c r="H152" s="145"/>
      <c r="I152" s="120"/>
    </row>
    <row r="153" spans="1:9" ht="12.75">
      <c r="A153" s="66">
        <f t="shared" si="7"/>
        <v>90</v>
      </c>
      <c r="B153" s="6"/>
      <c r="C153" s="6" t="s">
        <v>33</v>
      </c>
      <c r="D153" s="49">
        <v>75000</v>
      </c>
      <c r="E153" s="49">
        <v>75000</v>
      </c>
      <c r="F153" s="49">
        <f>G153-E153</f>
        <v>-34271</v>
      </c>
      <c r="G153" s="49">
        <v>40729</v>
      </c>
      <c r="H153" s="145">
        <f t="shared" si="5"/>
        <v>0.5430533333333334</v>
      </c>
      <c r="I153" s="120">
        <f>G153/G$812</f>
        <v>0.006289083840348158</v>
      </c>
    </row>
    <row r="154" spans="1:9" ht="12.75">
      <c r="A154" s="66">
        <f t="shared" si="7"/>
        <v>91</v>
      </c>
      <c r="B154" s="6"/>
      <c r="C154" s="6" t="s">
        <v>34</v>
      </c>
      <c r="D154" s="49">
        <v>3500</v>
      </c>
      <c r="E154" s="49">
        <v>3500</v>
      </c>
      <c r="F154" s="49">
        <f>G154-E154</f>
        <v>-471</v>
      </c>
      <c r="G154" s="49">
        <v>3029</v>
      </c>
      <c r="H154" s="145">
        <f t="shared" si="5"/>
        <v>0.8654285714285714</v>
      </c>
      <c r="I154" s="120">
        <f>G154/G$812</f>
        <v>0.0004677167362914525</v>
      </c>
    </row>
    <row r="155" spans="1:9" ht="12.75">
      <c r="A155" s="66">
        <f t="shared" si="7"/>
        <v>92</v>
      </c>
      <c r="B155" s="6">
        <v>6050</v>
      </c>
      <c r="C155" s="6" t="s">
        <v>202</v>
      </c>
      <c r="D155" s="49"/>
      <c r="E155" s="49"/>
      <c r="F155" s="49"/>
      <c r="G155" s="49"/>
      <c r="H155" s="145"/>
      <c r="I155" s="120"/>
    </row>
    <row r="156" spans="1:9" ht="12.75">
      <c r="A156" s="66">
        <f t="shared" si="7"/>
        <v>93</v>
      </c>
      <c r="B156" s="6"/>
      <c r="C156" s="91" t="s">
        <v>326</v>
      </c>
      <c r="D156" s="49">
        <v>0</v>
      </c>
      <c r="E156" s="49">
        <v>0</v>
      </c>
      <c r="F156" s="49"/>
      <c r="G156" s="49">
        <v>0</v>
      </c>
      <c r="H156" s="145"/>
      <c r="I156" s="120"/>
    </row>
    <row r="157" spans="1:9" s="79" customFormat="1" ht="12.75">
      <c r="A157" s="66">
        <f t="shared" si="7"/>
        <v>94</v>
      </c>
      <c r="B157" s="67">
        <v>750</v>
      </c>
      <c r="C157" s="68" t="s">
        <v>168</v>
      </c>
      <c r="D157" s="80">
        <f>D158+D167+D176+D253+D256</f>
        <v>2709590</v>
      </c>
      <c r="E157" s="80">
        <f>E158+E167+E176+E253+E256</f>
        <v>2844930</v>
      </c>
      <c r="F157" s="80" t="e">
        <f>F158+F167+F176+F253+F256</f>
        <v>#REF!</v>
      </c>
      <c r="G157" s="80">
        <f>G158+G167+G176+G253+G256</f>
        <v>1349232</v>
      </c>
      <c r="H157" s="149">
        <f t="shared" si="5"/>
        <v>0.4742584176060571</v>
      </c>
      <c r="I157" s="150">
        <f aca="true" t="shared" si="9" ref="I157:I162">G157/G$812</f>
        <v>0.20833885359524235</v>
      </c>
    </row>
    <row r="158" spans="1:9" s="82" customFormat="1" ht="12.75">
      <c r="A158" s="66">
        <f t="shared" si="7"/>
        <v>95</v>
      </c>
      <c r="B158" s="72">
        <v>75011</v>
      </c>
      <c r="C158" s="73" t="s">
        <v>102</v>
      </c>
      <c r="D158" s="81">
        <f>SUM(D159:D166)</f>
        <v>123490</v>
      </c>
      <c r="E158" s="81">
        <f>SUM(E159:E166)</f>
        <v>123490</v>
      </c>
      <c r="F158" s="81">
        <f>SUM(F159:F166)</f>
        <v>-78826</v>
      </c>
      <c r="G158" s="81">
        <f>SUM(G159:G166)</f>
        <v>44664</v>
      </c>
      <c r="H158" s="149">
        <f t="shared" si="5"/>
        <v>0.36168110778200663</v>
      </c>
      <c r="I158" s="150">
        <f t="shared" si="9"/>
        <v>0.00689669868264161</v>
      </c>
    </row>
    <row r="159" spans="1:9" ht="12.75">
      <c r="A159" s="66">
        <f t="shared" si="7"/>
        <v>96</v>
      </c>
      <c r="B159" s="20">
        <v>4010</v>
      </c>
      <c r="C159" s="25" t="s">
        <v>108</v>
      </c>
      <c r="D159" s="49">
        <v>87500</v>
      </c>
      <c r="E159" s="49">
        <v>87500</v>
      </c>
      <c r="F159" s="49">
        <f aca="true" t="shared" si="10" ref="F159:F169">G159-E159</f>
        <v>-58236</v>
      </c>
      <c r="G159" s="49">
        <v>29264</v>
      </c>
      <c r="H159" s="145">
        <f t="shared" si="5"/>
        <v>0.3344457142857143</v>
      </c>
      <c r="I159" s="120">
        <f t="shared" si="9"/>
        <v>0.004518739706448685</v>
      </c>
    </row>
    <row r="160" spans="1:9" ht="12.75">
      <c r="A160" s="66">
        <f t="shared" si="7"/>
        <v>97</v>
      </c>
      <c r="B160" s="20">
        <v>4040</v>
      </c>
      <c r="C160" s="21" t="s">
        <v>103</v>
      </c>
      <c r="D160" s="49">
        <v>6700</v>
      </c>
      <c r="E160" s="49">
        <v>6700</v>
      </c>
      <c r="F160" s="49">
        <f t="shared" si="10"/>
        <v>-44</v>
      </c>
      <c r="G160" s="49">
        <v>6656</v>
      </c>
      <c r="H160" s="145">
        <f t="shared" si="5"/>
        <v>0.9934328358208955</v>
      </c>
      <c r="I160" s="120">
        <f t="shared" si="9"/>
        <v>0.0010277723990610459</v>
      </c>
    </row>
    <row r="161" spans="1:9" ht="12.75">
      <c r="A161" s="66">
        <f t="shared" si="7"/>
        <v>98</v>
      </c>
      <c r="B161" s="20">
        <v>4110</v>
      </c>
      <c r="C161" s="20" t="s">
        <v>257</v>
      </c>
      <c r="D161" s="49">
        <v>16900</v>
      </c>
      <c r="E161" s="49">
        <v>16900</v>
      </c>
      <c r="F161" s="49">
        <f t="shared" si="10"/>
        <v>-11253</v>
      </c>
      <c r="G161" s="49">
        <v>5647</v>
      </c>
      <c r="H161" s="145">
        <f t="shared" si="5"/>
        <v>0.3341420118343195</v>
      </c>
      <c r="I161" s="120">
        <f t="shared" si="9"/>
        <v>0.0008719697622442497</v>
      </c>
    </row>
    <row r="162" spans="1:9" ht="12.75">
      <c r="A162" s="66">
        <f t="shared" si="7"/>
        <v>99</v>
      </c>
      <c r="B162" s="20">
        <v>4120</v>
      </c>
      <c r="C162" s="21" t="s">
        <v>106</v>
      </c>
      <c r="D162" s="49">
        <v>2400</v>
      </c>
      <c r="E162" s="49">
        <v>2400</v>
      </c>
      <c r="F162" s="49">
        <f t="shared" si="10"/>
        <v>-1603</v>
      </c>
      <c r="G162" s="49">
        <v>797</v>
      </c>
      <c r="H162" s="145">
        <f t="shared" si="5"/>
        <v>0.33208333333333334</v>
      </c>
      <c r="I162" s="120">
        <f t="shared" si="9"/>
        <v>0.00012306709766401046</v>
      </c>
    </row>
    <row r="163" spans="1:9" ht="12.75">
      <c r="A163" s="66">
        <f t="shared" si="7"/>
        <v>100</v>
      </c>
      <c r="B163" s="20">
        <v>4210</v>
      </c>
      <c r="C163" s="20" t="s">
        <v>205</v>
      </c>
      <c r="D163" s="117">
        <v>4320</v>
      </c>
      <c r="E163" s="117">
        <v>4320</v>
      </c>
      <c r="F163" s="49">
        <f t="shared" si="10"/>
        <v>-4320</v>
      </c>
      <c r="G163" s="117">
        <v>0</v>
      </c>
      <c r="H163" s="145"/>
      <c r="I163" s="120"/>
    </row>
    <row r="164" spans="1:9" ht="12.75">
      <c r="A164" s="66">
        <f t="shared" si="7"/>
        <v>101</v>
      </c>
      <c r="B164" s="20">
        <v>4300</v>
      </c>
      <c r="C164" s="20" t="s">
        <v>203</v>
      </c>
      <c r="D164" s="49">
        <v>3370</v>
      </c>
      <c r="E164" s="49">
        <v>3370</v>
      </c>
      <c r="F164" s="49">
        <f t="shared" si="10"/>
        <v>-2274</v>
      </c>
      <c r="G164" s="49">
        <v>1096</v>
      </c>
      <c r="H164" s="145">
        <f t="shared" si="5"/>
        <v>0.3252225519287834</v>
      </c>
      <c r="I164" s="120">
        <f aca="true" t="shared" si="11" ref="I164:I169">G164/G$812</f>
        <v>0.0001692365609030809</v>
      </c>
    </row>
    <row r="165" spans="1:9" ht="12.75">
      <c r="A165" s="66">
        <f t="shared" si="7"/>
        <v>102</v>
      </c>
      <c r="B165" s="20">
        <v>4410</v>
      </c>
      <c r="C165" s="25" t="s">
        <v>104</v>
      </c>
      <c r="D165" s="49">
        <v>900</v>
      </c>
      <c r="E165" s="48">
        <v>900</v>
      </c>
      <c r="F165" s="49">
        <f t="shared" si="10"/>
        <v>-746</v>
      </c>
      <c r="G165" s="48">
        <v>154</v>
      </c>
      <c r="H165" s="145">
        <f t="shared" si="5"/>
        <v>0.1711111111111111</v>
      </c>
      <c r="I165" s="120">
        <f t="shared" si="11"/>
        <v>2.3779589761929248E-05</v>
      </c>
    </row>
    <row r="166" spans="1:9" ht="12.75">
      <c r="A166" s="66">
        <f t="shared" si="7"/>
        <v>103</v>
      </c>
      <c r="B166" s="20">
        <v>4440</v>
      </c>
      <c r="C166" s="21" t="s">
        <v>107</v>
      </c>
      <c r="D166" s="49">
        <v>1400</v>
      </c>
      <c r="E166" s="49">
        <v>1400</v>
      </c>
      <c r="F166" s="49">
        <f t="shared" si="10"/>
        <v>-350</v>
      </c>
      <c r="G166" s="49">
        <v>1050</v>
      </c>
      <c r="H166" s="145">
        <f t="shared" si="5"/>
        <v>0.75</v>
      </c>
      <c r="I166" s="120">
        <f t="shared" si="11"/>
        <v>0.0001621335665586085</v>
      </c>
    </row>
    <row r="167" spans="1:9" s="82" customFormat="1" ht="12.75">
      <c r="A167" s="66">
        <f t="shared" si="7"/>
        <v>104</v>
      </c>
      <c r="B167" s="72">
        <v>75022</v>
      </c>
      <c r="C167" s="73" t="s">
        <v>169</v>
      </c>
      <c r="D167" s="81">
        <f>D168+D169+D171+D175</f>
        <v>120100</v>
      </c>
      <c r="E167" s="81">
        <f>E168+E169+E171+E175</f>
        <v>120100</v>
      </c>
      <c r="F167" s="81" t="e">
        <f>F168+F169+F171+F175+#REF!</f>
        <v>#REF!</v>
      </c>
      <c r="G167" s="81">
        <f>G168+G169+G171+G175</f>
        <v>57050</v>
      </c>
      <c r="H167" s="149">
        <f t="shared" si="5"/>
        <v>0.4750208159866778</v>
      </c>
      <c r="I167" s="150">
        <f t="shared" si="11"/>
        <v>0.008809257116351062</v>
      </c>
    </row>
    <row r="168" spans="1:9" ht="12.75">
      <c r="A168" s="66">
        <f t="shared" si="7"/>
        <v>105</v>
      </c>
      <c r="B168" s="20">
        <v>3030</v>
      </c>
      <c r="C168" s="25" t="s">
        <v>109</v>
      </c>
      <c r="D168" s="49">
        <v>102100</v>
      </c>
      <c r="E168" s="49">
        <v>102100</v>
      </c>
      <c r="F168" s="49">
        <f t="shared" si="10"/>
        <v>-51405</v>
      </c>
      <c r="G168" s="49">
        <v>50695</v>
      </c>
      <c r="H168" s="145">
        <f t="shared" si="5"/>
        <v>0.4965230166503428</v>
      </c>
      <c r="I168" s="120">
        <f t="shared" si="11"/>
        <v>0.007827963006370151</v>
      </c>
    </row>
    <row r="169" spans="1:9" ht="12.75">
      <c r="A169" s="66">
        <f t="shared" si="7"/>
        <v>106</v>
      </c>
      <c r="B169" s="20">
        <v>4210</v>
      </c>
      <c r="C169" s="20" t="s">
        <v>205</v>
      </c>
      <c r="D169" s="49">
        <v>6000</v>
      </c>
      <c r="E169" s="49">
        <v>6000</v>
      </c>
      <c r="F169" s="49">
        <f t="shared" si="10"/>
        <v>-4726</v>
      </c>
      <c r="G169" s="49">
        <v>1274</v>
      </c>
      <c r="H169" s="145">
        <f t="shared" si="5"/>
        <v>0.21233333333333335</v>
      </c>
      <c r="I169" s="120">
        <f t="shared" si="11"/>
        <v>0.00019672206075777832</v>
      </c>
    </row>
    <row r="170" spans="1:9" ht="12.75">
      <c r="A170" s="66"/>
      <c r="B170" s="20"/>
      <c r="C170" s="20"/>
      <c r="D170" s="49"/>
      <c r="E170" s="49"/>
      <c r="F170" s="49"/>
      <c r="G170" s="49"/>
      <c r="H170" s="145"/>
      <c r="I170" s="120"/>
    </row>
    <row r="171" spans="1:9" ht="12.75">
      <c r="A171" s="66">
        <f>A169+1</f>
        <v>107</v>
      </c>
      <c r="B171" s="20">
        <v>4300</v>
      </c>
      <c r="C171" s="20" t="s">
        <v>203</v>
      </c>
      <c r="D171" s="48">
        <f>SUM(D173:D174)</f>
        <v>6000</v>
      </c>
      <c r="E171" s="48">
        <f>SUM(E173:E174)</f>
        <v>9000</v>
      </c>
      <c r="F171" s="48">
        <f>SUM(F173:F174)</f>
        <v>-4058</v>
      </c>
      <c r="G171" s="48">
        <f>SUM(G173:G174)</f>
        <v>4942</v>
      </c>
      <c r="H171" s="145">
        <f t="shared" si="5"/>
        <v>0.5491111111111111</v>
      </c>
      <c r="I171" s="120">
        <f>G171/G$812</f>
        <v>0.000763108653269184</v>
      </c>
    </row>
    <row r="172" spans="1:9" ht="12.75">
      <c r="A172" s="66">
        <f t="shared" si="7"/>
        <v>108</v>
      </c>
      <c r="B172" s="24"/>
      <c r="C172" s="21" t="s">
        <v>17</v>
      </c>
      <c r="D172" s="49"/>
      <c r="E172" s="49"/>
      <c r="F172" s="49"/>
      <c r="G172" s="49"/>
      <c r="H172" s="145"/>
      <c r="I172" s="120"/>
    </row>
    <row r="173" spans="1:9" ht="12.75">
      <c r="A173" s="66">
        <f t="shared" si="7"/>
        <v>109</v>
      </c>
      <c r="B173" s="20"/>
      <c r="C173" s="21" t="s">
        <v>71</v>
      </c>
      <c r="D173" s="49">
        <v>4800</v>
      </c>
      <c r="E173" s="49">
        <v>7800</v>
      </c>
      <c r="F173" s="49">
        <f>G173-E173</f>
        <v>-3860</v>
      </c>
      <c r="G173" s="49">
        <v>3940</v>
      </c>
      <c r="H173" s="145">
        <f t="shared" si="5"/>
        <v>0.5051282051282051</v>
      </c>
      <c r="I173" s="120">
        <f>G173/G$812</f>
        <v>0.000608386906896112</v>
      </c>
    </row>
    <row r="174" spans="1:9" ht="12.75">
      <c r="A174" s="66">
        <f t="shared" si="7"/>
        <v>110</v>
      </c>
      <c r="B174" s="83"/>
      <c r="C174" s="21" t="s">
        <v>110</v>
      </c>
      <c r="D174" s="49">
        <v>1200</v>
      </c>
      <c r="E174" s="49">
        <v>1200</v>
      </c>
      <c r="F174" s="49">
        <f>G174-E174</f>
        <v>-198</v>
      </c>
      <c r="G174" s="49">
        <v>1002</v>
      </c>
      <c r="H174" s="145">
        <f t="shared" si="5"/>
        <v>0.835</v>
      </c>
      <c r="I174" s="120">
        <f>G174/G$812</f>
        <v>0.00015472174637307212</v>
      </c>
    </row>
    <row r="175" spans="1:9" ht="12.75">
      <c r="A175" s="66">
        <f t="shared" si="7"/>
        <v>111</v>
      </c>
      <c r="B175" s="20">
        <v>4410</v>
      </c>
      <c r="C175" s="21" t="s">
        <v>104</v>
      </c>
      <c r="D175" s="55">
        <v>6000</v>
      </c>
      <c r="E175" s="55">
        <v>3000</v>
      </c>
      <c r="F175" s="55">
        <v>6000</v>
      </c>
      <c r="G175" s="55">
        <v>139</v>
      </c>
      <c r="H175" s="55">
        <v>6000</v>
      </c>
      <c r="I175" s="55">
        <v>6000</v>
      </c>
    </row>
    <row r="176" spans="1:9" s="82" customFormat="1" ht="12.75">
      <c r="A176" s="66">
        <f t="shared" si="7"/>
        <v>112</v>
      </c>
      <c r="B176" s="72">
        <v>75023</v>
      </c>
      <c r="C176" s="73" t="s">
        <v>170</v>
      </c>
      <c r="D176" s="81">
        <f>D177+D181+D184+D185+D186+D187+D188+D189+D203+D207+D235+D240+D241+D246+D247+D249+D250+D248</f>
        <v>2299200</v>
      </c>
      <c r="E176" s="81">
        <f>E177+E181+E184+E185+E186+E187+E188+E189+E203+E207+E235+E240+E241+E246+E247+E249+E250+E248</f>
        <v>2318740</v>
      </c>
      <c r="F176" s="81">
        <f>F177+F181+F184+F185+F186+F187+F188+F189+F203+F207+F235+F240+F241+F246+F247+F249+F250+F248</f>
        <v>-1169710</v>
      </c>
      <c r="G176" s="81">
        <f>G177+G181+G184+G185+G186+G187+G188+G189+G203+G207+G235+G240+G241+G246+G247+G249+G250+G248</f>
        <v>1133765</v>
      </c>
      <c r="H176" s="149">
        <f aca="true" t="shared" si="12" ref="H176:H235">G176/E176</f>
        <v>0.4889573647756971</v>
      </c>
      <c r="I176" s="150">
        <f>G176/G$812</f>
        <v>0.17506796484697215</v>
      </c>
    </row>
    <row r="177" spans="1:9" ht="12.75">
      <c r="A177" s="66">
        <f t="shared" si="7"/>
        <v>113</v>
      </c>
      <c r="B177" s="20">
        <v>3020</v>
      </c>
      <c r="C177" s="25" t="s">
        <v>208</v>
      </c>
      <c r="D177" s="48">
        <f>SUM(D179:D180)</f>
        <v>4900</v>
      </c>
      <c r="E177" s="48">
        <f>SUM(E179:E180)</f>
        <v>4900</v>
      </c>
      <c r="F177" s="49">
        <f aca="true" t="shared" si="13" ref="F177:F230">G177-E177</f>
        <v>-2490</v>
      </c>
      <c r="G177" s="48">
        <f>SUM(G179:G180)</f>
        <v>2410</v>
      </c>
      <c r="H177" s="145">
        <f t="shared" si="12"/>
        <v>0.49183673469387756</v>
      </c>
      <c r="I177" s="120">
        <f>G177/G$812</f>
        <v>0.00037213513848213955</v>
      </c>
    </row>
    <row r="178" spans="1:9" ht="12.75">
      <c r="A178" s="66">
        <f t="shared" si="7"/>
        <v>114</v>
      </c>
      <c r="B178" s="20"/>
      <c r="C178" s="21" t="s">
        <v>17</v>
      </c>
      <c r="D178" s="49"/>
      <c r="E178" s="49"/>
      <c r="F178" s="49">
        <f t="shared" si="13"/>
        <v>0</v>
      </c>
      <c r="G178" s="49"/>
      <c r="H178" s="145"/>
      <c r="I178" s="120"/>
    </row>
    <row r="179" spans="1:9" ht="12.75">
      <c r="A179" s="66">
        <f t="shared" si="7"/>
        <v>115</v>
      </c>
      <c r="B179" s="20"/>
      <c r="C179" s="21" t="s">
        <v>111</v>
      </c>
      <c r="D179" s="49">
        <v>400</v>
      </c>
      <c r="E179" s="49">
        <v>400</v>
      </c>
      <c r="F179" s="49">
        <f t="shared" si="13"/>
        <v>-400</v>
      </c>
      <c r="G179" s="49">
        <v>0</v>
      </c>
      <c r="H179" s="145"/>
      <c r="I179" s="120"/>
    </row>
    <row r="180" spans="1:9" ht="12.75">
      <c r="A180" s="66">
        <f t="shared" si="7"/>
        <v>116</v>
      </c>
      <c r="B180" s="20"/>
      <c r="C180" s="25" t="s">
        <v>112</v>
      </c>
      <c r="D180" s="49">
        <v>4500</v>
      </c>
      <c r="E180" s="49">
        <v>4500</v>
      </c>
      <c r="F180" s="49">
        <f t="shared" si="13"/>
        <v>-2090</v>
      </c>
      <c r="G180" s="49">
        <v>2410</v>
      </c>
      <c r="H180" s="145">
        <f t="shared" si="12"/>
        <v>0.5355555555555556</v>
      </c>
      <c r="I180" s="120">
        <f>G180/G$812</f>
        <v>0.00037213513848213955</v>
      </c>
    </row>
    <row r="181" spans="1:9" ht="12.75">
      <c r="A181" s="66">
        <f t="shared" si="7"/>
        <v>117</v>
      </c>
      <c r="B181" s="20">
        <v>3030</v>
      </c>
      <c r="C181" s="21" t="s">
        <v>113</v>
      </c>
      <c r="D181" s="48">
        <f>SUM(D183:D183)</f>
        <v>5500</v>
      </c>
      <c r="E181" s="48">
        <f>SUM(E183:E183)</f>
        <v>5500</v>
      </c>
      <c r="F181" s="49">
        <f t="shared" si="13"/>
        <v>-2624</v>
      </c>
      <c r="G181" s="48">
        <f>SUM(G183:G183)</f>
        <v>2876</v>
      </c>
      <c r="H181" s="145">
        <f t="shared" si="12"/>
        <v>0.5229090909090909</v>
      </c>
      <c r="I181" s="120">
        <f>G181/G$812</f>
        <v>0.0004440915594500553</v>
      </c>
    </row>
    <row r="182" spans="1:9" ht="12.75">
      <c r="A182" s="66">
        <f t="shared" si="7"/>
        <v>118</v>
      </c>
      <c r="B182" s="20"/>
      <c r="C182" s="20" t="s">
        <v>17</v>
      </c>
      <c r="D182" s="49"/>
      <c r="E182" s="49"/>
      <c r="F182" s="49">
        <f t="shared" si="13"/>
        <v>0</v>
      </c>
      <c r="G182" s="49"/>
      <c r="H182" s="145"/>
      <c r="I182" s="120"/>
    </row>
    <row r="183" spans="1:9" ht="12.75">
      <c r="A183" s="66">
        <f t="shared" si="7"/>
        <v>119</v>
      </c>
      <c r="B183" s="20"/>
      <c r="C183" s="20" t="s">
        <v>247</v>
      </c>
      <c r="D183" s="49">
        <v>5500</v>
      </c>
      <c r="E183" s="49">
        <v>5500</v>
      </c>
      <c r="F183" s="49">
        <f t="shared" si="13"/>
        <v>-2624</v>
      </c>
      <c r="G183" s="49">
        <v>2876</v>
      </c>
      <c r="H183" s="145">
        <f t="shared" si="12"/>
        <v>0.5229090909090909</v>
      </c>
      <c r="I183" s="120">
        <f aca="true" t="shared" si="14" ref="I183:I189">G183/G$812</f>
        <v>0.0004440915594500553</v>
      </c>
    </row>
    <row r="184" spans="1:9" ht="12.75">
      <c r="A184" s="66">
        <f t="shared" si="7"/>
        <v>120</v>
      </c>
      <c r="B184" s="20">
        <v>4010</v>
      </c>
      <c r="C184" s="25" t="s">
        <v>108</v>
      </c>
      <c r="D184" s="49">
        <v>1318000</v>
      </c>
      <c r="E184" s="49">
        <v>1312570</v>
      </c>
      <c r="F184" s="49">
        <f t="shared" si="13"/>
        <v>-723563</v>
      </c>
      <c r="G184" s="49">
        <v>589007</v>
      </c>
      <c r="H184" s="145">
        <f t="shared" si="12"/>
        <v>0.4487433051189651</v>
      </c>
      <c r="I184" s="120">
        <f t="shared" si="14"/>
        <v>0.0909502910837965</v>
      </c>
    </row>
    <row r="185" spans="1:9" ht="12.75">
      <c r="A185" s="66">
        <f t="shared" si="7"/>
        <v>121</v>
      </c>
      <c r="B185" s="20">
        <v>4040</v>
      </c>
      <c r="C185" s="21" t="s">
        <v>103</v>
      </c>
      <c r="D185" s="49">
        <v>82000</v>
      </c>
      <c r="E185" s="49">
        <v>93100</v>
      </c>
      <c r="F185" s="49">
        <f t="shared" si="13"/>
        <v>-18</v>
      </c>
      <c r="G185" s="49">
        <v>93082</v>
      </c>
      <c r="H185" s="145">
        <f t="shared" si="12"/>
        <v>0.9998066595059076</v>
      </c>
      <c r="I185" s="120">
        <f t="shared" si="14"/>
        <v>0.014373063468960378</v>
      </c>
    </row>
    <row r="186" spans="1:9" ht="12.75">
      <c r="A186" s="66">
        <f t="shared" si="7"/>
        <v>122</v>
      </c>
      <c r="B186" s="20">
        <v>4110</v>
      </c>
      <c r="C186" s="21" t="s">
        <v>105</v>
      </c>
      <c r="D186" s="49">
        <v>250000</v>
      </c>
      <c r="E186" s="49">
        <v>250980</v>
      </c>
      <c r="F186" s="49">
        <f t="shared" si="13"/>
        <v>-139248</v>
      </c>
      <c r="G186" s="49">
        <v>111732</v>
      </c>
      <c r="H186" s="145">
        <f t="shared" si="12"/>
        <v>0.4451828830982548</v>
      </c>
      <c r="I186" s="120">
        <f t="shared" si="14"/>
        <v>0.01725286443688233</v>
      </c>
    </row>
    <row r="187" spans="1:9" ht="12.75">
      <c r="A187" s="66">
        <f t="shared" si="7"/>
        <v>123</v>
      </c>
      <c r="B187" s="20">
        <v>4120</v>
      </c>
      <c r="C187" s="21" t="s">
        <v>106</v>
      </c>
      <c r="D187" s="49">
        <v>34200</v>
      </c>
      <c r="E187" s="49">
        <v>34340</v>
      </c>
      <c r="F187" s="49">
        <f t="shared" si="13"/>
        <v>-18115</v>
      </c>
      <c r="G187" s="49">
        <v>16225</v>
      </c>
      <c r="H187" s="145">
        <f t="shared" si="12"/>
        <v>0.47248107163657543</v>
      </c>
      <c r="I187" s="120">
        <f t="shared" si="14"/>
        <v>0.0025053496356318315</v>
      </c>
    </row>
    <row r="188" spans="1:9" ht="12.75">
      <c r="A188" s="66">
        <f t="shared" si="7"/>
        <v>124</v>
      </c>
      <c r="B188" s="20">
        <v>4140</v>
      </c>
      <c r="C188" s="20" t="s">
        <v>252</v>
      </c>
      <c r="D188" s="49">
        <v>7400</v>
      </c>
      <c r="E188" s="49">
        <v>7400</v>
      </c>
      <c r="F188" s="49">
        <f t="shared" si="13"/>
        <v>-3571</v>
      </c>
      <c r="G188" s="49">
        <v>3829</v>
      </c>
      <c r="H188" s="145">
        <f t="shared" si="12"/>
        <v>0.5174324324324324</v>
      </c>
      <c r="I188" s="120">
        <f t="shared" si="14"/>
        <v>0.000591247072717059</v>
      </c>
    </row>
    <row r="189" spans="1:9" ht="12.75">
      <c r="A189" s="66">
        <f t="shared" si="7"/>
        <v>125</v>
      </c>
      <c r="B189" s="20">
        <v>4210</v>
      </c>
      <c r="C189" s="20" t="s">
        <v>205</v>
      </c>
      <c r="D189" s="117">
        <f>SUM(D191:D202)</f>
        <v>112800</v>
      </c>
      <c r="E189" s="55">
        <f>SUM(E191:E202)</f>
        <v>136500</v>
      </c>
      <c r="F189" s="49">
        <f t="shared" si="13"/>
        <v>-55991</v>
      </c>
      <c r="G189" s="55">
        <f>SUM(G191:G202)</f>
        <v>80509</v>
      </c>
      <c r="H189" s="145">
        <f t="shared" si="12"/>
        <v>0.5898095238095238</v>
      </c>
      <c r="I189" s="120">
        <f t="shared" si="14"/>
        <v>0.01243162981911144</v>
      </c>
    </row>
    <row r="190" spans="1:9" ht="12.75">
      <c r="A190" s="66">
        <f t="shared" si="7"/>
        <v>126</v>
      </c>
      <c r="B190" s="20"/>
      <c r="C190" s="21" t="s">
        <v>17</v>
      </c>
      <c r="D190" s="49"/>
      <c r="E190" s="49"/>
      <c r="F190" s="49">
        <f t="shared" si="13"/>
        <v>0</v>
      </c>
      <c r="G190" s="49"/>
      <c r="H190" s="145"/>
      <c r="I190" s="120"/>
    </row>
    <row r="191" spans="1:9" ht="12.75">
      <c r="A191" s="66">
        <f t="shared" si="7"/>
        <v>127</v>
      </c>
      <c r="B191" s="20"/>
      <c r="C191" s="21" t="s">
        <v>116</v>
      </c>
      <c r="D191" s="55">
        <v>6900</v>
      </c>
      <c r="E191" s="49">
        <v>15900</v>
      </c>
      <c r="F191" s="49">
        <f t="shared" si="13"/>
        <v>-11359</v>
      </c>
      <c r="G191" s="49">
        <v>4541</v>
      </c>
      <c r="H191" s="145">
        <f t="shared" si="12"/>
        <v>0.28559748427672954</v>
      </c>
      <c r="I191" s="120">
        <f aca="true" t="shared" si="15" ref="I191:I201">G191/G$812</f>
        <v>0.0007011890721358488</v>
      </c>
    </row>
    <row r="192" spans="1:9" ht="12.75">
      <c r="A192" s="66">
        <f t="shared" si="7"/>
        <v>128</v>
      </c>
      <c r="B192" s="20"/>
      <c r="C192" s="21" t="s">
        <v>117</v>
      </c>
      <c r="D192" s="55">
        <v>21700</v>
      </c>
      <c r="E192" s="49">
        <v>21700</v>
      </c>
      <c r="F192" s="49">
        <f t="shared" si="13"/>
        <v>-10114</v>
      </c>
      <c r="G192" s="49">
        <v>11586</v>
      </c>
      <c r="H192" s="145">
        <f t="shared" si="12"/>
        <v>0.5339170506912443</v>
      </c>
      <c r="I192" s="120">
        <f t="shared" si="15"/>
        <v>0.001789028097283846</v>
      </c>
    </row>
    <row r="193" spans="1:9" ht="12.75">
      <c r="A193" s="66">
        <f t="shared" si="7"/>
        <v>129</v>
      </c>
      <c r="B193" s="20"/>
      <c r="C193" s="21" t="s">
        <v>118</v>
      </c>
      <c r="D193" s="55">
        <v>8500</v>
      </c>
      <c r="E193" s="49">
        <v>8500</v>
      </c>
      <c r="F193" s="49">
        <f t="shared" si="13"/>
        <v>-5741</v>
      </c>
      <c r="G193" s="49">
        <v>2759</v>
      </c>
      <c r="H193" s="145">
        <f t="shared" si="12"/>
        <v>0.3245882352941176</v>
      </c>
      <c r="I193" s="120">
        <f t="shared" si="15"/>
        <v>0.00042602524774781035</v>
      </c>
    </row>
    <row r="194" spans="1:9" ht="12.75">
      <c r="A194" s="66">
        <f t="shared" si="7"/>
        <v>130</v>
      </c>
      <c r="B194" s="20"/>
      <c r="C194" s="21" t="s">
        <v>119</v>
      </c>
      <c r="D194" s="55">
        <v>19200</v>
      </c>
      <c r="E194" s="49">
        <v>27441</v>
      </c>
      <c r="F194" s="49">
        <f t="shared" si="13"/>
        <v>-3701</v>
      </c>
      <c r="G194" s="49">
        <v>23740</v>
      </c>
      <c r="H194" s="145">
        <f t="shared" si="12"/>
        <v>0.865128821835939</v>
      </c>
      <c r="I194" s="120">
        <f t="shared" si="15"/>
        <v>0.0036657627334298723</v>
      </c>
    </row>
    <row r="195" spans="1:9" ht="12.75">
      <c r="A195" s="66">
        <f t="shared" si="7"/>
        <v>131</v>
      </c>
      <c r="B195" s="20"/>
      <c r="C195" s="21" t="s">
        <v>120</v>
      </c>
      <c r="D195" s="55">
        <v>12000</v>
      </c>
      <c r="E195" s="49">
        <v>12000</v>
      </c>
      <c r="F195" s="49">
        <f t="shared" si="13"/>
        <v>-4151</v>
      </c>
      <c r="G195" s="49">
        <v>7849</v>
      </c>
      <c r="H195" s="145">
        <f t="shared" si="12"/>
        <v>0.6540833333333333</v>
      </c>
      <c r="I195" s="120">
        <f t="shared" si="15"/>
        <v>0.0012119870132557317</v>
      </c>
    </row>
    <row r="196" spans="1:9" ht="12.75">
      <c r="A196" s="66">
        <f t="shared" si="7"/>
        <v>132</v>
      </c>
      <c r="B196" s="20"/>
      <c r="C196" s="21" t="s">
        <v>121</v>
      </c>
      <c r="D196" s="55">
        <v>5000</v>
      </c>
      <c r="E196" s="49">
        <v>5000</v>
      </c>
      <c r="F196" s="49">
        <f t="shared" si="13"/>
        <v>-2425</v>
      </c>
      <c r="G196" s="49">
        <v>2575</v>
      </c>
      <c r="H196" s="145">
        <f t="shared" si="12"/>
        <v>0.515</v>
      </c>
      <c r="I196" s="120">
        <f t="shared" si="15"/>
        <v>0.00039761327036992084</v>
      </c>
    </row>
    <row r="197" spans="1:9" ht="12.75">
      <c r="A197" s="66">
        <f t="shared" si="7"/>
        <v>133</v>
      </c>
      <c r="B197" s="20"/>
      <c r="C197" s="21" t="s">
        <v>122</v>
      </c>
      <c r="D197" s="55">
        <v>10000</v>
      </c>
      <c r="E197" s="49">
        <v>10000</v>
      </c>
      <c r="F197" s="49">
        <f t="shared" si="13"/>
        <v>-3982</v>
      </c>
      <c r="G197" s="49">
        <v>6018</v>
      </c>
      <c r="H197" s="145">
        <f t="shared" si="12"/>
        <v>0.6018</v>
      </c>
      <c r="I197" s="120">
        <f t="shared" si="15"/>
        <v>0.0009292569557616247</v>
      </c>
    </row>
    <row r="198" spans="1:9" ht="12.75">
      <c r="A198" s="66">
        <f t="shared" si="7"/>
        <v>134</v>
      </c>
      <c r="B198" s="20"/>
      <c r="C198" s="21" t="s">
        <v>123</v>
      </c>
      <c r="D198" s="55">
        <v>5600</v>
      </c>
      <c r="E198" s="49">
        <v>4600</v>
      </c>
      <c r="F198" s="49">
        <f t="shared" si="13"/>
        <v>-4451</v>
      </c>
      <c r="G198" s="49">
        <v>149</v>
      </c>
      <c r="H198" s="145">
        <f t="shared" si="12"/>
        <v>0.03239130434782609</v>
      </c>
      <c r="I198" s="120">
        <f t="shared" si="15"/>
        <v>2.3007525159269206E-05</v>
      </c>
    </row>
    <row r="199" spans="1:9" ht="12.75">
      <c r="A199" s="66">
        <f aca="true" t="shared" si="16" ref="A199:A262">A198+1</f>
        <v>135</v>
      </c>
      <c r="B199" s="20"/>
      <c r="C199" s="21" t="s">
        <v>21</v>
      </c>
      <c r="D199" s="55">
        <v>2700</v>
      </c>
      <c r="E199" s="49">
        <v>6859</v>
      </c>
      <c r="F199" s="49">
        <f t="shared" si="13"/>
        <v>-766</v>
      </c>
      <c r="G199" s="49">
        <v>6093</v>
      </c>
      <c r="H199" s="145">
        <f t="shared" si="12"/>
        <v>0.8883219128152792</v>
      </c>
      <c r="I199" s="120">
        <f t="shared" si="15"/>
        <v>0.0009408379248015253</v>
      </c>
    </row>
    <row r="200" spans="1:9" ht="12.75">
      <c r="A200" s="66">
        <f t="shared" si="16"/>
        <v>136</v>
      </c>
      <c r="B200" s="20"/>
      <c r="C200" s="21" t="s">
        <v>124</v>
      </c>
      <c r="D200" s="55">
        <v>9500</v>
      </c>
      <c r="E200" s="49">
        <v>13500</v>
      </c>
      <c r="F200" s="49">
        <f t="shared" si="13"/>
        <v>-1419</v>
      </c>
      <c r="G200" s="49">
        <v>12081</v>
      </c>
      <c r="H200" s="145">
        <f t="shared" si="12"/>
        <v>0.8948888888888888</v>
      </c>
      <c r="I200" s="120">
        <f t="shared" si="15"/>
        <v>0.0018654624929471898</v>
      </c>
    </row>
    <row r="201" spans="1:9" ht="12.75">
      <c r="A201" s="66">
        <f t="shared" si="16"/>
        <v>137</v>
      </c>
      <c r="B201" s="20"/>
      <c r="C201" s="20" t="s">
        <v>270</v>
      </c>
      <c r="D201" s="55">
        <v>10000</v>
      </c>
      <c r="E201" s="49">
        <v>10000</v>
      </c>
      <c r="F201" s="49">
        <f t="shared" si="13"/>
        <v>-6882</v>
      </c>
      <c r="G201" s="49">
        <v>3118</v>
      </c>
      <c r="H201" s="145">
        <f t="shared" si="12"/>
        <v>0.3118</v>
      </c>
      <c r="I201" s="120">
        <f t="shared" si="15"/>
        <v>0.0004814594862188013</v>
      </c>
    </row>
    <row r="202" spans="1:9" ht="12.75">
      <c r="A202" s="66">
        <f t="shared" si="16"/>
        <v>138</v>
      </c>
      <c r="B202" s="20"/>
      <c r="C202" s="20" t="s">
        <v>327</v>
      </c>
      <c r="D202" s="55">
        <v>1700</v>
      </c>
      <c r="E202" s="49">
        <v>1000</v>
      </c>
      <c r="F202" s="49"/>
      <c r="G202" s="49">
        <v>0</v>
      </c>
      <c r="H202" s="145"/>
      <c r="I202" s="120"/>
    </row>
    <row r="203" spans="1:9" ht="12.75">
      <c r="A203" s="66">
        <f t="shared" si="16"/>
        <v>139</v>
      </c>
      <c r="B203" s="20">
        <v>4260</v>
      </c>
      <c r="C203" s="20" t="s">
        <v>209</v>
      </c>
      <c r="D203" s="55">
        <f>SUM(D205:D206)</f>
        <v>9000</v>
      </c>
      <c r="E203" s="55">
        <f>SUM(E205:E206)</f>
        <v>9000</v>
      </c>
      <c r="F203" s="49">
        <f t="shared" si="13"/>
        <v>-4609</v>
      </c>
      <c r="G203" s="55">
        <f>SUM(G205:G206)</f>
        <v>4391</v>
      </c>
      <c r="H203" s="145">
        <f t="shared" si="12"/>
        <v>0.48788888888888887</v>
      </c>
      <c r="I203" s="120">
        <f>G203/G$812</f>
        <v>0.0006780271340560476</v>
      </c>
    </row>
    <row r="204" spans="1:9" ht="12.75">
      <c r="A204" s="66">
        <f t="shared" si="16"/>
        <v>140</v>
      </c>
      <c r="B204" s="20"/>
      <c r="C204" s="21" t="s">
        <v>17</v>
      </c>
      <c r="D204" s="49"/>
      <c r="E204" s="49"/>
      <c r="F204" s="49">
        <f t="shared" si="13"/>
        <v>0</v>
      </c>
      <c r="G204" s="49"/>
      <c r="H204" s="145"/>
      <c r="I204" s="120"/>
    </row>
    <row r="205" spans="1:9" ht="12.75">
      <c r="A205" s="66">
        <f t="shared" si="16"/>
        <v>141</v>
      </c>
      <c r="B205" s="20"/>
      <c r="C205" s="21" t="s">
        <v>42</v>
      </c>
      <c r="D205" s="49">
        <v>7000</v>
      </c>
      <c r="E205" s="49">
        <v>7000</v>
      </c>
      <c r="F205" s="49">
        <f t="shared" si="13"/>
        <v>-3335</v>
      </c>
      <c r="G205" s="49">
        <v>3665</v>
      </c>
      <c r="H205" s="145">
        <f t="shared" si="12"/>
        <v>0.5235714285714286</v>
      </c>
      <c r="I205" s="120">
        <f>G205/G$812</f>
        <v>0.0005659233537498097</v>
      </c>
    </row>
    <row r="206" spans="1:9" ht="12.75">
      <c r="A206" s="66">
        <f t="shared" si="16"/>
        <v>142</v>
      </c>
      <c r="B206" s="20"/>
      <c r="C206" s="21" t="s">
        <v>125</v>
      </c>
      <c r="D206" s="49">
        <v>2000</v>
      </c>
      <c r="E206" s="49">
        <v>2000</v>
      </c>
      <c r="F206" s="49">
        <f t="shared" si="13"/>
        <v>-1274</v>
      </c>
      <c r="G206" s="49">
        <v>726</v>
      </c>
      <c r="H206" s="145">
        <f t="shared" si="12"/>
        <v>0.363</v>
      </c>
      <c r="I206" s="120">
        <f>G206/G$812</f>
        <v>0.00011210378030623789</v>
      </c>
    </row>
    <row r="207" spans="1:9" ht="12.75">
      <c r="A207" s="66">
        <f t="shared" si="16"/>
        <v>143</v>
      </c>
      <c r="B207" s="20">
        <v>4300</v>
      </c>
      <c r="C207" s="20" t="s">
        <v>203</v>
      </c>
      <c r="D207" s="55">
        <f>SUM(D209:D234)</f>
        <v>350700</v>
      </c>
      <c r="E207" s="55">
        <f>SUM(E209:E234)</f>
        <v>331750</v>
      </c>
      <c r="F207" s="55">
        <f>SUM(F209:F234)</f>
        <v>-144111</v>
      </c>
      <c r="G207" s="55">
        <f>SUM(G209:G234)</f>
        <v>172674</v>
      </c>
      <c r="H207" s="145">
        <f t="shared" si="12"/>
        <v>0.5204943481537302</v>
      </c>
      <c r="I207" s="120">
        <f>G207/G$812</f>
        <v>0.026663096639943967</v>
      </c>
    </row>
    <row r="208" spans="1:9" ht="12.75">
      <c r="A208" s="66">
        <f t="shared" si="16"/>
        <v>144</v>
      </c>
      <c r="B208" s="20"/>
      <c r="C208" s="21" t="s">
        <v>17</v>
      </c>
      <c r="D208" s="49"/>
      <c r="E208" s="49"/>
      <c r="F208" s="49">
        <f t="shared" si="13"/>
        <v>0</v>
      </c>
      <c r="G208" s="49"/>
      <c r="H208" s="145"/>
      <c r="I208" s="120"/>
    </row>
    <row r="209" spans="1:9" ht="12.75">
      <c r="A209" s="66">
        <f t="shared" si="16"/>
        <v>145</v>
      </c>
      <c r="B209" s="20"/>
      <c r="C209" s="21" t="s">
        <v>126</v>
      </c>
      <c r="D209" s="49">
        <v>80000</v>
      </c>
      <c r="E209" s="49">
        <v>66141</v>
      </c>
      <c r="F209" s="49">
        <f t="shared" si="13"/>
        <v>-33093</v>
      </c>
      <c r="G209" s="49">
        <v>33048</v>
      </c>
      <c r="H209" s="145">
        <f t="shared" si="12"/>
        <v>0.49965981766226697</v>
      </c>
      <c r="I209" s="120">
        <f>G209/G$812</f>
        <v>0.005103038197741804</v>
      </c>
    </row>
    <row r="210" spans="1:9" ht="12.75">
      <c r="A210" s="66">
        <f t="shared" si="16"/>
        <v>146</v>
      </c>
      <c r="B210" s="20"/>
      <c r="C210" s="21" t="s">
        <v>84</v>
      </c>
      <c r="D210" s="49">
        <v>86000</v>
      </c>
      <c r="E210" s="49">
        <v>82000</v>
      </c>
      <c r="F210" s="49">
        <f t="shared" si="13"/>
        <v>-34823</v>
      </c>
      <c r="G210" s="49">
        <v>47177</v>
      </c>
      <c r="H210" s="145">
        <f t="shared" si="12"/>
        <v>0.5753292682926829</v>
      </c>
      <c r="I210" s="120">
        <f>G210/G$812</f>
        <v>0.007284738351938546</v>
      </c>
    </row>
    <row r="211" spans="1:9" ht="12.75">
      <c r="A211" s="66">
        <f t="shared" si="16"/>
        <v>147</v>
      </c>
      <c r="B211" s="20"/>
      <c r="C211" s="21" t="s">
        <v>127</v>
      </c>
      <c r="D211" s="49">
        <v>7000</v>
      </c>
      <c r="E211" s="49">
        <v>7000</v>
      </c>
      <c r="F211" s="49">
        <f t="shared" si="13"/>
        <v>-2965</v>
      </c>
      <c r="G211" s="49">
        <v>4035</v>
      </c>
      <c r="H211" s="145">
        <f t="shared" si="12"/>
        <v>0.5764285714285714</v>
      </c>
      <c r="I211" s="120">
        <f>G211/G$812</f>
        <v>0.0006230561343466527</v>
      </c>
    </row>
    <row r="212" spans="1:9" ht="12.75">
      <c r="A212" s="66">
        <f t="shared" si="16"/>
        <v>148</v>
      </c>
      <c r="B212" s="20"/>
      <c r="C212" s="111" t="s">
        <v>308</v>
      </c>
      <c r="D212" s="49">
        <v>31000</v>
      </c>
      <c r="E212" s="49">
        <v>31000</v>
      </c>
      <c r="F212" s="49">
        <f t="shared" si="13"/>
        <v>-17306</v>
      </c>
      <c r="G212" s="49">
        <v>13694</v>
      </c>
      <c r="H212" s="145">
        <f t="shared" si="12"/>
        <v>0.441741935483871</v>
      </c>
      <c r="I212" s="120">
        <f>G212/G$812</f>
        <v>0.0021145305337653187</v>
      </c>
    </row>
    <row r="213" spans="1:9" ht="12.75">
      <c r="A213" s="66">
        <f t="shared" si="16"/>
        <v>149</v>
      </c>
      <c r="B213" s="20"/>
      <c r="C213" s="21" t="s">
        <v>123</v>
      </c>
      <c r="D213" s="49">
        <v>3900</v>
      </c>
      <c r="E213" s="49">
        <v>3900</v>
      </c>
      <c r="F213" s="49">
        <f t="shared" si="13"/>
        <v>-3900</v>
      </c>
      <c r="G213" s="49">
        <v>0</v>
      </c>
      <c r="H213" s="145"/>
      <c r="I213" s="120"/>
    </row>
    <row r="214" spans="1:9" ht="12.75">
      <c r="A214" s="66">
        <f t="shared" si="16"/>
        <v>150</v>
      </c>
      <c r="B214" s="20"/>
      <c r="C214" s="21" t="s">
        <v>128</v>
      </c>
      <c r="D214" s="49">
        <v>32900</v>
      </c>
      <c r="E214" s="49">
        <v>24759</v>
      </c>
      <c r="F214" s="49">
        <f t="shared" si="13"/>
        <v>-1</v>
      </c>
      <c r="G214" s="49">
        <v>24758</v>
      </c>
      <c r="H214" s="145">
        <f t="shared" si="12"/>
        <v>0.9999596106466335</v>
      </c>
      <c r="I214" s="120">
        <f>G214/G$812</f>
        <v>0.0038229550865314563</v>
      </c>
    </row>
    <row r="215" spans="1:9" ht="12.75">
      <c r="A215" s="66">
        <f t="shared" si="16"/>
        <v>151</v>
      </c>
      <c r="B215" s="20"/>
      <c r="C215" s="20" t="s">
        <v>242</v>
      </c>
      <c r="D215" s="49">
        <v>0</v>
      </c>
      <c r="E215" s="49">
        <v>0</v>
      </c>
      <c r="F215" s="49">
        <f t="shared" si="13"/>
        <v>0</v>
      </c>
      <c r="G215" s="49">
        <v>0</v>
      </c>
      <c r="H215" s="145"/>
      <c r="I215" s="120"/>
    </row>
    <row r="216" spans="1:9" ht="12.75">
      <c r="A216" s="66">
        <f t="shared" si="16"/>
        <v>152</v>
      </c>
      <c r="B216" s="20"/>
      <c r="C216" s="21" t="s">
        <v>129</v>
      </c>
      <c r="D216" s="49">
        <v>6600</v>
      </c>
      <c r="E216" s="49">
        <v>5500</v>
      </c>
      <c r="F216" s="49">
        <f t="shared" si="13"/>
        <v>-197</v>
      </c>
      <c r="G216" s="49">
        <v>5303</v>
      </c>
      <c r="H216" s="145">
        <f t="shared" si="12"/>
        <v>0.9641818181818181</v>
      </c>
      <c r="I216" s="120">
        <f>G216/G$812</f>
        <v>0.000818851717581239</v>
      </c>
    </row>
    <row r="217" spans="1:9" ht="12.75">
      <c r="A217" s="66">
        <f t="shared" si="16"/>
        <v>153</v>
      </c>
      <c r="B217" s="20"/>
      <c r="C217" s="21" t="s">
        <v>130</v>
      </c>
      <c r="D217" s="49">
        <v>900</v>
      </c>
      <c r="E217" s="49">
        <v>900</v>
      </c>
      <c r="F217" s="49">
        <f t="shared" si="13"/>
        <v>-634</v>
      </c>
      <c r="G217" s="49">
        <v>266</v>
      </c>
      <c r="H217" s="145">
        <f t="shared" si="12"/>
        <v>0.29555555555555557</v>
      </c>
      <c r="I217" s="120">
        <f>G217/G$812</f>
        <v>4.107383686151415E-05</v>
      </c>
    </row>
    <row r="218" spans="1:9" ht="12.75">
      <c r="A218" s="66">
        <f t="shared" si="16"/>
        <v>154</v>
      </c>
      <c r="B218" s="20"/>
      <c r="C218" s="21" t="s">
        <v>131</v>
      </c>
      <c r="D218" s="49">
        <v>10000</v>
      </c>
      <c r="E218" s="49">
        <v>10000</v>
      </c>
      <c r="F218" s="49">
        <f t="shared" si="13"/>
        <v>-5881</v>
      </c>
      <c r="G218" s="49">
        <v>4119</v>
      </c>
      <c r="H218" s="145">
        <f t="shared" si="12"/>
        <v>0.4119</v>
      </c>
      <c r="I218" s="120">
        <f>G218/G$812</f>
        <v>0.0006360268196713414</v>
      </c>
    </row>
    <row r="219" spans="1:9" ht="12.75">
      <c r="A219" s="66">
        <f t="shared" si="16"/>
        <v>155</v>
      </c>
      <c r="B219" s="20"/>
      <c r="C219" s="21" t="s">
        <v>132</v>
      </c>
      <c r="D219" s="49">
        <v>21700</v>
      </c>
      <c r="E219" s="49">
        <v>21700</v>
      </c>
      <c r="F219" s="49">
        <f t="shared" si="13"/>
        <v>-13215</v>
      </c>
      <c r="G219" s="49">
        <v>8485</v>
      </c>
      <c r="H219" s="145">
        <f t="shared" si="12"/>
        <v>0.39101382488479264</v>
      </c>
      <c r="I219" s="120">
        <f>G219/G$812</f>
        <v>0.0013101936307140887</v>
      </c>
    </row>
    <row r="220" spans="1:9" ht="12.75">
      <c r="A220" s="66">
        <f t="shared" si="16"/>
        <v>156</v>
      </c>
      <c r="B220" s="20"/>
      <c r="C220" s="21" t="s">
        <v>71</v>
      </c>
      <c r="D220" s="49">
        <v>14000</v>
      </c>
      <c r="E220" s="49">
        <v>14000</v>
      </c>
      <c r="F220" s="49">
        <f t="shared" si="13"/>
        <v>-4950</v>
      </c>
      <c r="G220" s="49">
        <v>9050</v>
      </c>
      <c r="H220" s="145">
        <f t="shared" si="12"/>
        <v>0.6464285714285715</v>
      </c>
      <c r="I220" s="120">
        <f>G220/G$812</f>
        <v>0.0013974369308146733</v>
      </c>
    </row>
    <row r="221" spans="1:9" ht="12.75">
      <c r="A221" s="66">
        <f t="shared" si="16"/>
        <v>157</v>
      </c>
      <c r="B221" s="20"/>
      <c r="C221" s="21" t="s">
        <v>133</v>
      </c>
      <c r="D221" s="49">
        <v>1200</v>
      </c>
      <c r="E221" s="49">
        <v>1200</v>
      </c>
      <c r="F221" s="49">
        <f t="shared" si="13"/>
        <v>-1200</v>
      </c>
      <c r="G221" s="49">
        <v>0</v>
      </c>
      <c r="H221" s="145"/>
      <c r="I221" s="120"/>
    </row>
    <row r="222" spans="1:9" ht="12.75">
      <c r="A222" s="66">
        <f t="shared" si="16"/>
        <v>158</v>
      </c>
      <c r="B222" s="20"/>
      <c r="C222" s="21" t="s">
        <v>134</v>
      </c>
      <c r="D222" s="49">
        <v>6400</v>
      </c>
      <c r="E222" s="49">
        <v>6400</v>
      </c>
      <c r="F222" s="49">
        <f t="shared" si="13"/>
        <v>-3960</v>
      </c>
      <c r="G222" s="49">
        <v>2440</v>
      </c>
      <c r="H222" s="145">
        <f t="shared" si="12"/>
        <v>0.38125</v>
      </c>
      <c r="I222" s="120">
        <f>G222/G$812</f>
        <v>0.0003767675260980998</v>
      </c>
    </row>
    <row r="223" spans="1:9" ht="12.75">
      <c r="A223" s="66">
        <f t="shared" si="16"/>
        <v>159</v>
      </c>
      <c r="B223" s="20"/>
      <c r="C223" s="20" t="s">
        <v>243</v>
      </c>
      <c r="D223" s="49">
        <v>17800</v>
      </c>
      <c r="E223" s="49">
        <v>16300</v>
      </c>
      <c r="F223" s="49">
        <f t="shared" si="13"/>
        <v>-12993</v>
      </c>
      <c r="G223" s="49">
        <v>3307</v>
      </c>
      <c r="H223" s="145">
        <f t="shared" si="12"/>
        <v>0.2028834355828221</v>
      </c>
      <c r="I223" s="120">
        <f>G223/G$812</f>
        <v>0.0005106435281993508</v>
      </c>
    </row>
    <row r="224" spans="1:9" ht="12.75">
      <c r="A224" s="66">
        <f t="shared" si="16"/>
        <v>160</v>
      </c>
      <c r="B224" s="20"/>
      <c r="C224" s="20" t="s">
        <v>271</v>
      </c>
      <c r="D224" s="49">
        <v>7100</v>
      </c>
      <c r="E224" s="49">
        <v>5700</v>
      </c>
      <c r="F224" s="49"/>
      <c r="G224" s="49">
        <v>549</v>
      </c>
      <c r="H224" s="145">
        <f t="shared" si="12"/>
        <v>0.09631578947368422</v>
      </c>
      <c r="I224" s="120">
        <f>G224/G$812</f>
        <v>8.477269337207245E-05</v>
      </c>
    </row>
    <row r="225" spans="1:9" ht="12.75">
      <c r="A225" s="66">
        <f t="shared" si="16"/>
        <v>161</v>
      </c>
      <c r="B225" s="20"/>
      <c r="C225" s="20" t="s">
        <v>122</v>
      </c>
      <c r="D225" s="49">
        <v>7500</v>
      </c>
      <c r="E225" s="49">
        <v>9500</v>
      </c>
      <c r="F225" s="49">
        <f t="shared" si="13"/>
        <v>-96</v>
      </c>
      <c r="G225" s="49">
        <v>9404</v>
      </c>
      <c r="H225" s="145">
        <f t="shared" si="12"/>
        <v>0.9898947368421053</v>
      </c>
      <c r="I225" s="120">
        <f>G225/G$812</f>
        <v>0.0014520991046830041</v>
      </c>
    </row>
    <row r="226" spans="1:9" ht="12.75">
      <c r="A226" s="66">
        <f t="shared" si="16"/>
        <v>162</v>
      </c>
      <c r="B226" s="20"/>
      <c r="C226" s="21" t="s">
        <v>135</v>
      </c>
      <c r="D226" s="49">
        <v>2000</v>
      </c>
      <c r="E226" s="49">
        <v>0</v>
      </c>
      <c r="F226" s="49">
        <f t="shared" si="13"/>
        <v>0</v>
      </c>
      <c r="G226" s="49">
        <v>0</v>
      </c>
      <c r="H226" s="145"/>
      <c r="I226" s="120"/>
    </row>
    <row r="227" spans="1:9" ht="12.75">
      <c r="A227" s="66">
        <f t="shared" si="16"/>
        <v>163</v>
      </c>
      <c r="B227" s="20"/>
      <c r="C227" s="21" t="s">
        <v>136</v>
      </c>
      <c r="D227" s="49">
        <v>5200</v>
      </c>
      <c r="E227" s="49">
        <v>5200</v>
      </c>
      <c r="F227" s="49">
        <f t="shared" si="13"/>
        <v>-3200</v>
      </c>
      <c r="G227" s="49">
        <v>2000</v>
      </c>
      <c r="H227" s="145">
        <f t="shared" si="12"/>
        <v>0.38461538461538464</v>
      </c>
      <c r="I227" s="120">
        <f>G227/G$812</f>
        <v>0.0003088258410640162</v>
      </c>
    </row>
    <row r="228" spans="1:9" ht="12.75">
      <c r="A228" s="66">
        <f t="shared" si="16"/>
        <v>164</v>
      </c>
      <c r="B228" s="20"/>
      <c r="C228" s="21" t="s">
        <v>137</v>
      </c>
      <c r="D228" s="49">
        <v>3500</v>
      </c>
      <c r="E228" s="49">
        <v>3000</v>
      </c>
      <c r="F228" s="49">
        <f t="shared" si="13"/>
        <v>-1900</v>
      </c>
      <c r="G228" s="49">
        <v>1100</v>
      </c>
      <c r="H228" s="145">
        <f t="shared" si="12"/>
        <v>0.36666666666666664</v>
      </c>
      <c r="I228" s="120">
        <f>G228/G$812</f>
        <v>0.00016985421258520892</v>
      </c>
    </row>
    <row r="229" spans="1:9" ht="12.75">
      <c r="A229" s="66">
        <f t="shared" si="16"/>
        <v>165</v>
      </c>
      <c r="B229" s="20"/>
      <c r="C229" s="20" t="s">
        <v>272</v>
      </c>
      <c r="D229" s="49">
        <v>1000</v>
      </c>
      <c r="E229" s="49">
        <v>2500</v>
      </c>
      <c r="F229" s="49">
        <f t="shared" si="13"/>
        <v>-797</v>
      </c>
      <c r="G229" s="49">
        <v>1703</v>
      </c>
      <c r="H229" s="145">
        <f t="shared" si="12"/>
        <v>0.6812</v>
      </c>
      <c r="I229" s="120">
        <f>G229/G$812</f>
        <v>0.00026296520366600977</v>
      </c>
    </row>
    <row r="230" spans="1:9" ht="12.75">
      <c r="A230" s="66">
        <f t="shared" si="16"/>
        <v>166</v>
      </c>
      <c r="B230" s="20"/>
      <c r="C230" s="20" t="s">
        <v>273</v>
      </c>
      <c r="D230" s="49">
        <v>3000</v>
      </c>
      <c r="E230" s="49">
        <v>3000</v>
      </c>
      <c r="F230" s="49">
        <f t="shared" si="13"/>
        <v>-3000</v>
      </c>
      <c r="G230" s="49">
        <v>0</v>
      </c>
      <c r="H230" s="145"/>
      <c r="I230" s="120"/>
    </row>
    <row r="231" spans="1:9" ht="12.75">
      <c r="A231" s="66">
        <f t="shared" si="16"/>
        <v>167</v>
      </c>
      <c r="B231" s="20"/>
      <c r="C231" s="20" t="s">
        <v>328</v>
      </c>
      <c r="D231" s="49">
        <v>2000</v>
      </c>
      <c r="E231" s="49">
        <v>2000</v>
      </c>
      <c r="F231" s="49"/>
      <c r="G231" s="49">
        <v>1986</v>
      </c>
      <c r="H231" s="145">
        <f t="shared" si="12"/>
        <v>0.993</v>
      </c>
      <c r="I231" s="120">
        <f>G231/G$812</f>
        <v>0.0003066640601765681</v>
      </c>
    </row>
    <row r="232" spans="1:9" ht="12.75">
      <c r="A232" s="66">
        <f t="shared" si="16"/>
        <v>168</v>
      </c>
      <c r="B232" s="20"/>
      <c r="C232" s="20" t="s">
        <v>329</v>
      </c>
      <c r="D232" s="49">
        <v>0</v>
      </c>
      <c r="E232" s="49">
        <v>250</v>
      </c>
      <c r="F232" s="49"/>
      <c r="G232" s="49">
        <v>250</v>
      </c>
      <c r="H232" s="145">
        <f t="shared" si="12"/>
        <v>1</v>
      </c>
      <c r="I232" s="120">
        <f>G232/G$812</f>
        <v>3.860323013300203E-05</v>
      </c>
    </row>
    <row r="233" spans="1:9" ht="12.75">
      <c r="A233" s="66">
        <f t="shared" si="16"/>
        <v>169</v>
      </c>
      <c r="B233" s="20"/>
      <c r="C233" s="20" t="s">
        <v>371</v>
      </c>
      <c r="D233" s="49">
        <v>0</v>
      </c>
      <c r="E233" s="49">
        <v>4900</v>
      </c>
      <c r="F233" s="49"/>
      <c r="G233" s="49">
        <v>0</v>
      </c>
      <c r="H233" s="145"/>
      <c r="I233" s="120"/>
    </row>
    <row r="234" spans="1:9" ht="12.75">
      <c r="A234" s="66">
        <f t="shared" si="16"/>
        <v>170</v>
      </c>
      <c r="B234" s="20"/>
      <c r="C234" s="20" t="s">
        <v>372</v>
      </c>
      <c r="D234" s="49">
        <v>0</v>
      </c>
      <c r="E234" s="49">
        <v>4900</v>
      </c>
      <c r="F234" s="49"/>
      <c r="G234" s="49">
        <v>0</v>
      </c>
      <c r="H234" s="145"/>
      <c r="I234" s="120"/>
    </row>
    <row r="235" spans="1:9" ht="12.75">
      <c r="A235" s="66">
        <f t="shared" si="16"/>
        <v>171</v>
      </c>
      <c r="B235" s="20">
        <v>4410</v>
      </c>
      <c r="C235" s="21" t="s">
        <v>104</v>
      </c>
      <c r="D235" s="55">
        <f>SUM(D237:D239)</f>
        <v>29200</v>
      </c>
      <c r="E235" s="55">
        <f>SUM(E237:E239)</f>
        <v>29200</v>
      </c>
      <c r="F235" s="49">
        <f aca="true" t="shared" si="17" ref="F235:F275">G235-E235</f>
        <v>-17565</v>
      </c>
      <c r="G235" s="55">
        <f>SUM(G237:G239)</f>
        <v>11635</v>
      </c>
      <c r="H235" s="145">
        <f t="shared" si="12"/>
        <v>0.39845890410958906</v>
      </c>
      <c r="I235" s="120">
        <f>G235/G$812</f>
        <v>0.0017965943303899143</v>
      </c>
    </row>
    <row r="236" spans="1:9" ht="12.75">
      <c r="A236" s="66">
        <f t="shared" si="16"/>
        <v>172</v>
      </c>
      <c r="B236" s="20"/>
      <c r="C236" s="21" t="s">
        <v>17</v>
      </c>
      <c r="D236" s="49"/>
      <c r="E236" s="49"/>
      <c r="F236" s="49">
        <f t="shared" si="17"/>
        <v>0</v>
      </c>
      <c r="G236" s="49"/>
      <c r="H236" s="145"/>
      <c r="I236" s="120"/>
    </row>
    <row r="237" spans="1:9" ht="12.75">
      <c r="A237" s="66">
        <f t="shared" si="16"/>
        <v>173</v>
      </c>
      <c r="B237" s="20"/>
      <c r="C237" s="21" t="s">
        <v>81</v>
      </c>
      <c r="D237" s="49">
        <v>5000</v>
      </c>
      <c r="E237" s="49">
        <v>5000</v>
      </c>
      <c r="F237" s="49">
        <f t="shared" si="17"/>
        <v>-4155</v>
      </c>
      <c r="G237" s="49">
        <v>845</v>
      </c>
      <c r="H237" s="145">
        <f aca="true" t="shared" si="18" ref="H237:H301">G237/E237</f>
        <v>0.169</v>
      </c>
      <c r="I237" s="120">
        <f>G237/G$812</f>
        <v>0.00013047891784954683</v>
      </c>
    </row>
    <row r="238" spans="1:9" ht="12.75">
      <c r="A238" s="66">
        <f t="shared" si="16"/>
        <v>174</v>
      </c>
      <c r="B238" s="20"/>
      <c r="C238" s="21" t="s">
        <v>114</v>
      </c>
      <c r="D238" s="49">
        <v>5000</v>
      </c>
      <c r="E238" s="49">
        <v>5000</v>
      </c>
      <c r="F238" s="49">
        <f t="shared" si="17"/>
        <v>-3257</v>
      </c>
      <c r="G238" s="49">
        <v>1743</v>
      </c>
      <c r="H238" s="145">
        <f t="shared" si="18"/>
        <v>0.3486</v>
      </c>
      <c r="I238" s="120">
        <f>G238/G$812</f>
        <v>0.00026914172048729014</v>
      </c>
    </row>
    <row r="239" spans="1:9" ht="12.75">
      <c r="A239" s="66">
        <f t="shared" si="16"/>
        <v>175</v>
      </c>
      <c r="B239" s="20"/>
      <c r="C239" s="21" t="s">
        <v>83</v>
      </c>
      <c r="D239" s="49">
        <v>19200</v>
      </c>
      <c r="E239" s="49">
        <v>19200</v>
      </c>
      <c r="F239" s="49">
        <f t="shared" si="17"/>
        <v>-10153</v>
      </c>
      <c r="G239" s="49">
        <v>9047</v>
      </c>
      <c r="H239" s="145">
        <f t="shared" si="18"/>
        <v>0.47119791666666666</v>
      </c>
      <c r="I239" s="120">
        <f>G239/G$812</f>
        <v>0.0013969736920530773</v>
      </c>
    </row>
    <row r="240" spans="1:9" ht="12.75">
      <c r="A240" s="66">
        <f t="shared" si="16"/>
        <v>176</v>
      </c>
      <c r="B240" s="20">
        <v>4420</v>
      </c>
      <c r="C240" s="21" t="s">
        <v>115</v>
      </c>
      <c r="D240" s="49">
        <v>1600</v>
      </c>
      <c r="E240" s="49">
        <v>1600</v>
      </c>
      <c r="F240" s="49">
        <f t="shared" si="17"/>
        <v>-1490</v>
      </c>
      <c r="G240" s="49">
        <v>110</v>
      </c>
      <c r="H240" s="145">
        <f t="shared" si="18"/>
        <v>0.06875</v>
      </c>
      <c r="I240" s="120">
        <f>G240/G$812</f>
        <v>1.6985421258520892E-05</v>
      </c>
    </row>
    <row r="241" spans="1:9" ht="12.75">
      <c r="A241" s="66">
        <f t="shared" si="16"/>
        <v>177</v>
      </c>
      <c r="B241" s="20">
        <v>4430</v>
      </c>
      <c r="C241" s="21" t="s">
        <v>138</v>
      </c>
      <c r="D241" s="48">
        <f>SUM(D243:D245)</f>
        <v>15600</v>
      </c>
      <c r="E241" s="48">
        <f>SUM(E243:E245)</f>
        <v>18600</v>
      </c>
      <c r="F241" s="49">
        <f t="shared" si="17"/>
        <v>-2207</v>
      </c>
      <c r="G241" s="48">
        <f>SUM(G243:G245)</f>
        <v>16393</v>
      </c>
      <c r="H241" s="145">
        <f t="shared" si="18"/>
        <v>0.8813440860215054</v>
      </c>
      <c r="I241" s="120">
        <f>G241/G$812</f>
        <v>0.002531291006281209</v>
      </c>
    </row>
    <row r="242" spans="1:9" ht="12.75">
      <c r="A242" s="66">
        <f t="shared" si="16"/>
        <v>178</v>
      </c>
      <c r="B242" s="20"/>
      <c r="C242" s="21" t="s">
        <v>17</v>
      </c>
      <c r="D242" s="49"/>
      <c r="E242" s="49"/>
      <c r="F242" s="49">
        <f t="shared" si="17"/>
        <v>0</v>
      </c>
      <c r="G242" s="49"/>
      <c r="H242" s="145"/>
      <c r="I242" s="120"/>
    </row>
    <row r="243" spans="1:9" ht="12.75">
      <c r="A243" s="66">
        <f t="shared" si="16"/>
        <v>179</v>
      </c>
      <c r="B243" s="20"/>
      <c r="C243" s="21" t="s">
        <v>139</v>
      </c>
      <c r="D243" s="49">
        <v>8000</v>
      </c>
      <c r="E243" s="49">
        <v>9562</v>
      </c>
      <c r="F243" s="49">
        <f t="shared" si="17"/>
        <v>0</v>
      </c>
      <c r="G243" s="49">
        <v>9562</v>
      </c>
      <c r="H243" s="145">
        <f t="shared" si="18"/>
        <v>1</v>
      </c>
      <c r="I243" s="120">
        <f>G243/G$812</f>
        <v>0.0014764963461270614</v>
      </c>
    </row>
    <row r="244" spans="1:9" ht="12.75">
      <c r="A244" s="66">
        <f t="shared" si="16"/>
        <v>180</v>
      </c>
      <c r="B244" s="20"/>
      <c r="C244" s="20" t="s">
        <v>245</v>
      </c>
      <c r="D244" s="49">
        <v>7000</v>
      </c>
      <c r="E244" s="49">
        <v>8438</v>
      </c>
      <c r="F244" s="49">
        <f t="shared" si="17"/>
        <v>-1928</v>
      </c>
      <c r="G244" s="49">
        <v>6510</v>
      </c>
      <c r="H244" s="145">
        <f t="shared" si="18"/>
        <v>0.7715098364541361</v>
      </c>
      <c r="I244" s="120">
        <f>G244/G$812</f>
        <v>0.0010052281126633727</v>
      </c>
    </row>
    <row r="245" spans="1:9" ht="12.75">
      <c r="A245" s="66">
        <f t="shared" si="16"/>
        <v>181</v>
      </c>
      <c r="B245" s="20"/>
      <c r="C245" s="20" t="s">
        <v>274</v>
      </c>
      <c r="D245" s="49">
        <v>600</v>
      </c>
      <c r="E245" s="49">
        <v>600</v>
      </c>
      <c r="F245" s="49">
        <f t="shared" si="17"/>
        <v>-279</v>
      </c>
      <c r="G245" s="49">
        <v>321</v>
      </c>
      <c r="H245" s="145">
        <f t="shared" si="18"/>
        <v>0.535</v>
      </c>
      <c r="I245" s="120">
        <f>G245/G$812</f>
        <v>4.95665474907746E-05</v>
      </c>
    </row>
    <row r="246" spans="1:9" ht="12.75">
      <c r="A246" s="66">
        <f t="shared" si="16"/>
        <v>182</v>
      </c>
      <c r="B246" s="20">
        <v>4440</v>
      </c>
      <c r="C246" s="21" t="s">
        <v>140</v>
      </c>
      <c r="D246" s="49">
        <v>23000</v>
      </c>
      <c r="E246" s="49">
        <v>23000</v>
      </c>
      <c r="F246" s="49">
        <f t="shared" si="17"/>
        <v>-5792</v>
      </c>
      <c r="G246" s="49">
        <v>17208</v>
      </c>
      <c r="H246" s="145">
        <f t="shared" si="18"/>
        <v>0.7481739130434782</v>
      </c>
      <c r="I246" s="120">
        <f>G246/G$812</f>
        <v>0.0026571375365147952</v>
      </c>
    </row>
    <row r="247" spans="1:9" ht="12.75">
      <c r="A247" s="66">
        <f t="shared" si="16"/>
        <v>183</v>
      </c>
      <c r="B247" s="20">
        <v>4580</v>
      </c>
      <c r="C247" s="20" t="s">
        <v>335</v>
      </c>
      <c r="D247" s="49">
        <v>300</v>
      </c>
      <c r="E247" s="49">
        <v>300</v>
      </c>
      <c r="F247" s="49"/>
      <c r="G247" s="49">
        <v>0</v>
      </c>
      <c r="H247" s="145"/>
      <c r="I247" s="120"/>
    </row>
    <row r="248" spans="1:9" ht="12.75">
      <c r="A248" s="66">
        <f t="shared" si="16"/>
        <v>184</v>
      </c>
      <c r="B248" s="20">
        <v>4590</v>
      </c>
      <c r="C248" s="20" t="s">
        <v>381</v>
      </c>
      <c r="D248" s="49">
        <v>0</v>
      </c>
      <c r="E248" s="49">
        <v>8000</v>
      </c>
      <c r="F248" s="49"/>
      <c r="G248" s="49">
        <v>8000</v>
      </c>
      <c r="H248" s="145">
        <f t="shared" si="18"/>
        <v>1</v>
      </c>
      <c r="I248" s="120">
        <f>G248/G$812</f>
        <v>0.0012353033642560649</v>
      </c>
    </row>
    <row r="249" spans="1:9" ht="12.75">
      <c r="A249" s="66">
        <f t="shared" si="16"/>
        <v>185</v>
      </c>
      <c r="B249" s="20">
        <v>4610</v>
      </c>
      <c r="C249" s="20" t="s">
        <v>244</v>
      </c>
      <c r="D249" s="49">
        <v>37000</v>
      </c>
      <c r="E249" s="49">
        <v>37000</v>
      </c>
      <c r="F249" s="49">
        <f t="shared" si="17"/>
        <v>-33316</v>
      </c>
      <c r="G249" s="49">
        <v>3684</v>
      </c>
      <c r="H249" s="145">
        <f t="shared" si="18"/>
        <v>0.09956756756756757</v>
      </c>
      <c r="I249" s="120">
        <f>G249/G$812</f>
        <v>0.0005688571992399178</v>
      </c>
    </row>
    <row r="250" spans="1:9" ht="12.75">
      <c r="A250" s="66">
        <f t="shared" si="16"/>
        <v>186</v>
      </c>
      <c r="B250" s="20">
        <v>6060</v>
      </c>
      <c r="C250" s="20" t="s">
        <v>246</v>
      </c>
      <c r="D250" s="48">
        <f>SUM(D251:D252)</f>
        <v>18000</v>
      </c>
      <c r="E250" s="48">
        <f>SUM(E251:E252)</f>
        <v>15000</v>
      </c>
      <c r="F250" s="49">
        <f t="shared" si="17"/>
        <v>-15000</v>
      </c>
      <c r="G250" s="48">
        <f>SUM(G251:G252)</f>
        <v>0</v>
      </c>
      <c r="H250" s="145"/>
      <c r="I250" s="120"/>
    </row>
    <row r="251" spans="1:9" ht="12.75">
      <c r="A251" s="66">
        <f t="shared" si="16"/>
        <v>187</v>
      </c>
      <c r="B251" s="20"/>
      <c r="C251" s="20" t="s">
        <v>17</v>
      </c>
      <c r="D251" s="49"/>
      <c r="E251" s="49"/>
      <c r="F251" s="49">
        <f t="shared" si="17"/>
        <v>0</v>
      </c>
      <c r="G251" s="49"/>
      <c r="H251" s="145"/>
      <c r="I251" s="120"/>
    </row>
    <row r="252" spans="1:9" ht="12.75">
      <c r="A252" s="66">
        <f t="shared" si="16"/>
        <v>188</v>
      </c>
      <c r="B252" s="20"/>
      <c r="C252" s="21" t="s">
        <v>141</v>
      </c>
      <c r="D252" s="49">
        <v>18000</v>
      </c>
      <c r="E252" s="49">
        <v>15000</v>
      </c>
      <c r="F252" s="49">
        <f t="shared" si="17"/>
        <v>-15000</v>
      </c>
      <c r="G252" s="49">
        <v>0</v>
      </c>
      <c r="H252" s="145"/>
      <c r="I252" s="120"/>
    </row>
    <row r="253" spans="1:9" s="82" customFormat="1" ht="12.75">
      <c r="A253" s="66">
        <f t="shared" si="16"/>
        <v>189</v>
      </c>
      <c r="B253" s="85">
        <v>75045</v>
      </c>
      <c r="C253" s="84" t="s">
        <v>142</v>
      </c>
      <c r="D253" s="74">
        <f>SUM(D254:D255)</f>
        <v>500</v>
      </c>
      <c r="E253" s="74">
        <f>SUM(E254:E255)</f>
        <v>500</v>
      </c>
      <c r="F253" s="74">
        <f>SUM(F254:F255)</f>
        <v>-21</v>
      </c>
      <c r="G253" s="74">
        <f>SUM(G254:G255)</f>
        <v>369</v>
      </c>
      <c r="H253" s="149">
        <f t="shared" si="18"/>
        <v>0.738</v>
      </c>
      <c r="I253" s="150">
        <f>G253/G$812</f>
        <v>5.697836767631099E-05</v>
      </c>
    </row>
    <row r="254" spans="1:9" s="70" customFormat="1" ht="12.75">
      <c r="A254" s="66">
        <f t="shared" si="16"/>
        <v>190</v>
      </c>
      <c r="B254" s="94">
        <v>4300</v>
      </c>
      <c r="C254" s="94" t="s">
        <v>203</v>
      </c>
      <c r="D254" s="96">
        <v>300</v>
      </c>
      <c r="E254" s="96">
        <v>300</v>
      </c>
      <c r="F254" s="49">
        <f t="shared" si="17"/>
        <v>-21</v>
      </c>
      <c r="G254" s="96">
        <v>279</v>
      </c>
      <c r="H254" s="145">
        <f t="shared" si="18"/>
        <v>0.93</v>
      </c>
      <c r="I254" s="120">
        <f>G254/G$812</f>
        <v>4.308120482843026E-05</v>
      </c>
    </row>
    <row r="255" spans="1:9" s="70" customFormat="1" ht="12.75">
      <c r="A255" s="66">
        <f t="shared" si="16"/>
        <v>191</v>
      </c>
      <c r="B255" s="94">
        <v>4410</v>
      </c>
      <c r="C255" s="94" t="s">
        <v>104</v>
      </c>
      <c r="D255" s="96">
        <v>200</v>
      </c>
      <c r="E255" s="96">
        <v>200</v>
      </c>
      <c r="F255" s="49"/>
      <c r="G255" s="96">
        <v>90</v>
      </c>
      <c r="H255" s="145">
        <f t="shared" si="18"/>
        <v>0.45</v>
      </c>
      <c r="I255" s="120">
        <f>G255/G$812</f>
        <v>1.389716284788073E-05</v>
      </c>
    </row>
    <row r="256" spans="1:9" s="82" customFormat="1" ht="12.75">
      <c r="A256" s="66">
        <f t="shared" si="16"/>
        <v>192</v>
      </c>
      <c r="B256" s="85">
        <v>75095</v>
      </c>
      <c r="C256" s="84" t="s">
        <v>32</v>
      </c>
      <c r="D256" s="74">
        <f>D259+D260+D261+D266+D267+D268+D269+D270+D271</f>
        <v>166300</v>
      </c>
      <c r="E256" s="74">
        <f>E259+E260+E261+E266+E267+E268+E269+E270+E271</f>
        <v>282100</v>
      </c>
      <c r="F256" s="74">
        <f>F259+F260+F261+F266+F267+F268+F269+F270+F271</f>
        <v>-119447</v>
      </c>
      <c r="G256" s="74">
        <f>G259+G260+G261+G266+G267+G268+G269+G270+G271</f>
        <v>113384</v>
      </c>
      <c r="H256" s="149">
        <f t="shared" si="18"/>
        <v>0.4019283941864587</v>
      </c>
      <c r="I256" s="120">
        <f>G256/G$812</f>
        <v>0.017507954581601207</v>
      </c>
    </row>
    <row r="257" spans="1:9" ht="12.75">
      <c r="A257" s="66">
        <f t="shared" si="16"/>
        <v>193</v>
      </c>
      <c r="B257" s="20">
        <v>2620</v>
      </c>
      <c r="C257" s="20" t="s">
        <v>211</v>
      </c>
      <c r="D257" s="117"/>
      <c r="E257" s="117"/>
      <c r="F257" s="49">
        <f t="shared" si="17"/>
        <v>0</v>
      </c>
      <c r="G257" s="117"/>
      <c r="H257" s="145"/>
      <c r="I257" s="120"/>
    </row>
    <row r="258" spans="1:9" ht="12.75">
      <c r="A258" s="66">
        <f t="shared" si="16"/>
        <v>194</v>
      </c>
      <c r="B258" s="20"/>
      <c r="C258" s="20" t="s">
        <v>212</v>
      </c>
      <c r="D258" s="49"/>
      <c r="E258" s="49"/>
      <c r="F258" s="49">
        <f t="shared" si="17"/>
        <v>0</v>
      </c>
      <c r="G258" s="49"/>
      <c r="H258" s="145"/>
      <c r="I258" s="120"/>
    </row>
    <row r="259" spans="1:9" ht="12.75">
      <c r="A259" s="66">
        <f t="shared" si="16"/>
        <v>195</v>
      </c>
      <c r="B259" s="20"/>
      <c r="C259" s="20" t="s">
        <v>241</v>
      </c>
      <c r="D259" s="49">
        <v>65000</v>
      </c>
      <c r="E259" s="49">
        <v>100000</v>
      </c>
      <c r="F259" s="49">
        <f t="shared" si="17"/>
        <v>-35000</v>
      </c>
      <c r="G259" s="49">
        <v>65000</v>
      </c>
      <c r="H259" s="145">
        <f t="shared" si="18"/>
        <v>0.65</v>
      </c>
      <c r="I259" s="120">
        <f>G259/G$812</f>
        <v>0.010036839834580527</v>
      </c>
    </row>
    <row r="260" spans="1:9" ht="12.75">
      <c r="A260" s="66">
        <f t="shared" si="16"/>
        <v>196</v>
      </c>
      <c r="B260" s="20">
        <v>4010</v>
      </c>
      <c r="C260" s="20" t="s">
        <v>373</v>
      </c>
      <c r="D260" s="49">
        <v>0</v>
      </c>
      <c r="E260" s="49">
        <v>30000</v>
      </c>
      <c r="F260" s="49"/>
      <c r="G260" s="49">
        <v>6780</v>
      </c>
      <c r="H260" s="145">
        <f t="shared" si="18"/>
        <v>0.226</v>
      </c>
      <c r="I260" s="120">
        <f>G260/G$812</f>
        <v>0.0010469196012070148</v>
      </c>
    </row>
    <row r="261" spans="1:9" ht="12.75">
      <c r="A261" s="66">
        <f t="shared" si="16"/>
        <v>197</v>
      </c>
      <c r="B261" s="20">
        <v>4100</v>
      </c>
      <c r="C261" s="20" t="s">
        <v>210</v>
      </c>
      <c r="D261" s="55">
        <f>SUM(D263:D265)</f>
        <v>86400</v>
      </c>
      <c r="E261" s="55">
        <f>SUM(E263:E265)</f>
        <v>86400</v>
      </c>
      <c r="F261" s="49">
        <f t="shared" si="17"/>
        <v>-71045</v>
      </c>
      <c r="G261" s="55">
        <f>SUM(G263:G265)</f>
        <v>15355</v>
      </c>
      <c r="H261" s="145">
        <f t="shared" si="18"/>
        <v>0.1777199074074074</v>
      </c>
      <c r="I261" s="120">
        <f>G261/G$812</f>
        <v>0.002371010394768984</v>
      </c>
    </row>
    <row r="262" spans="1:9" ht="12.75">
      <c r="A262" s="66">
        <f t="shared" si="16"/>
        <v>198</v>
      </c>
      <c r="B262" s="20"/>
      <c r="C262" s="21" t="s">
        <v>17</v>
      </c>
      <c r="D262" s="49"/>
      <c r="E262" s="49"/>
      <c r="F262" s="49">
        <f t="shared" si="17"/>
        <v>0</v>
      </c>
      <c r="G262" s="49"/>
      <c r="H262" s="145"/>
      <c r="I262" s="120"/>
    </row>
    <row r="263" spans="1:9" ht="12.75">
      <c r="A263" s="66">
        <f aca="true" t="shared" si="19" ref="A263:A326">A262+1</f>
        <v>199</v>
      </c>
      <c r="B263" s="20"/>
      <c r="C263" s="21" t="s">
        <v>143</v>
      </c>
      <c r="D263" s="49">
        <v>56200</v>
      </c>
      <c r="E263" s="49">
        <v>56200</v>
      </c>
      <c r="F263" s="49">
        <f t="shared" si="17"/>
        <v>-47117</v>
      </c>
      <c r="G263" s="49">
        <v>9083</v>
      </c>
      <c r="H263" s="145">
        <f t="shared" si="18"/>
        <v>0.16161921708185054</v>
      </c>
      <c r="I263" s="120">
        <f aca="true" t="shared" si="20" ref="I263:I271">G263/G$812</f>
        <v>0.0014025325571922296</v>
      </c>
    </row>
    <row r="264" spans="1:9" ht="12.75">
      <c r="A264" s="66">
        <f t="shared" si="19"/>
        <v>200</v>
      </c>
      <c r="B264" s="20"/>
      <c r="C264" s="21" t="s">
        <v>144</v>
      </c>
      <c r="D264" s="49">
        <v>24700</v>
      </c>
      <c r="E264" s="49">
        <v>24700</v>
      </c>
      <c r="F264" s="49">
        <f t="shared" si="17"/>
        <v>-18761</v>
      </c>
      <c r="G264" s="49">
        <v>5939</v>
      </c>
      <c r="H264" s="145">
        <f t="shared" si="18"/>
        <v>0.24044534412955465</v>
      </c>
      <c r="I264" s="120">
        <f t="shared" si="20"/>
        <v>0.0009170583350395961</v>
      </c>
    </row>
    <row r="265" spans="1:9" ht="12.75">
      <c r="A265" s="66">
        <f t="shared" si="19"/>
        <v>201</v>
      </c>
      <c r="B265" s="20"/>
      <c r="C265" s="21" t="s">
        <v>145</v>
      </c>
      <c r="D265" s="49">
        <v>5500</v>
      </c>
      <c r="E265" s="49">
        <v>5500</v>
      </c>
      <c r="F265" s="49">
        <f t="shared" si="17"/>
        <v>-5167</v>
      </c>
      <c r="G265" s="49">
        <v>333</v>
      </c>
      <c r="H265" s="145">
        <f t="shared" si="18"/>
        <v>0.06054545454545455</v>
      </c>
      <c r="I265" s="120">
        <f t="shared" si="20"/>
        <v>5.14195025371587E-05</v>
      </c>
    </row>
    <row r="266" spans="1:9" ht="12.75">
      <c r="A266" s="66">
        <f t="shared" si="19"/>
        <v>202</v>
      </c>
      <c r="B266" s="20">
        <v>4110</v>
      </c>
      <c r="C266" s="20" t="s">
        <v>44</v>
      </c>
      <c r="D266" s="49">
        <v>4300</v>
      </c>
      <c r="E266" s="49">
        <v>9500</v>
      </c>
      <c r="F266" s="49">
        <f t="shared" si="17"/>
        <v>-8966</v>
      </c>
      <c r="G266" s="49">
        <v>534</v>
      </c>
      <c r="H266" s="145">
        <f t="shared" si="18"/>
        <v>0.056210526315789475</v>
      </c>
      <c r="I266" s="120">
        <f t="shared" si="20"/>
        <v>8.245649956409232E-05</v>
      </c>
    </row>
    <row r="267" spans="1:9" ht="12.75">
      <c r="A267" s="66">
        <f t="shared" si="19"/>
        <v>203</v>
      </c>
      <c r="B267" s="20">
        <v>4120</v>
      </c>
      <c r="C267" s="20" t="s">
        <v>45</v>
      </c>
      <c r="D267" s="49">
        <v>700</v>
      </c>
      <c r="E267" s="49">
        <v>1500</v>
      </c>
      <c r="F267" s="49">
        <f t="shared" si="17"/>
        <v>-1416</v>
      </c>
      <c r="G267" s="49">
        <v>84</v>
      </c>
      <c r="H267" s="145">
        <f>G267/E267</f>
        <v>0.056</v>
      </c>
      <c r="I267" s="120">
        <f t="shared" si="20"/>
        <v>1.2970685324688681E-05</v>
      </c>
    </row>
    <row r="268" spans="1:9" ht="12.75">
      <c r="A268" s="66">
        <f t="shared" si="19"/>
        <v>204</v>
      </c>
      <c r="B268" s="20">
        <v>4210</v>
      </c>
      <c r="C268" s="20" t="s">
        <v>205</v>
      </c>
      <c r="D268" s="49">
        <v>0</v>
      </c>
      <c r="E268" s="49">
        <v>23500</v>
      </c>
      <c r="F268" s="49"/>
      <c r="G268" s="49">
        <v>7625</v>
      </c>
      <c r="H268" s="145">
        <f>G268/E268</f>
        <v>0.324468085106383</v>
      </c>
      <c r="I268" s="120">
        <f t="shared" si="20"/>
        <v>0.0011773985190565617</v>
      </c>
    </row>
    <row r="269" spans="1:9" ht="12.75">
      <c r="A269" s="66">
        <f t="shared" si="19"/>
        <v>205</v>
      </c>
      <c r="B269" s="20">
        <v>4260</v>
      </c>
      <c r="C269" s="20" t="s">
        <v>209</v>
      </c>
      <c r="D269" s="49">
        <v>0</v>
      </c>
      <c r="E269" s="49">
        <v>5000</v>
      </c>
      <c r="F269" s="49"/>
      <c r="G269" s="49">
        <v>831</v>
      </c>
      <c r="H269" s="145">
        <f>G269/E269</f>
        <v>0.1662</v>
      </c>
      <c r="I269" s="120">
        <f t="shared" si="20"/>
        <v>0.00012831713696209872</v>
      </c>
    </row>
    <row r="270" spans="1:9" ht="12.75">
      <c r="A270" s="66">
        <f t="shared" si="19"/>
        <v>206</v>
      </c>
      <c r="B270" s="20">
        <v>4300</v>
      </c>
      <c r="C270" s="20" t="s">
        <v>203</v>
      </c>
      <c r="D270" s="49">
        <v>0</v>
      </c>
      <c r="E270" s="49">
        <v>15900</v>
      </c>
      <c r="F270" s="49"/>
      <c r="G270" s="49">
        <v>10168</v>
      </c>
      <c r="H270" s="145">
        <f>G270/E270</f>
        <v>0.6394968553459119</v>
      </c>
      <c r="I270" s="120">
        <f t="shared" si="20"/>
        <v>0.0015700705759694583</v>
      </c>
    </row>
    <row r="271" spans="1:9" ht="12.75">
      <c r="A271" s="66">
        <f t="shared" si="19"/>
        <v>207</v>
      </c>
      <c r="B271" s="23">
        <v>4430</v>
      </c>
      <c r="C271" s="22" t="s">
        <v>57</v>
      </c>
      <c r="D271" s="56">
        <f>SUM(D273:D276)</f>
        <v>9900</v>
      </c>
      <c r="E271" s="56">
        <f>SUM(E273:E276)</f>
        <v>10300</v>
      </c>
      <c r="F271" s="56">
        <f>SUM(F273:F276)</f>
        <v>-3020</v>
      </c>
      <c r="G271" s="56">
        <f>SUM(G273:G276)</f>
        <v>7007</v>
      </c>
      <c r="H271" s="145">
        <f t="shared" si="18"/>
        <v>0.6802912621359223</v>
      </c>
      <c r="I271" s="120">
        <f t="shared" si="20"/>
        <v>0.0010819713341677808</v>
      </c>
    </row>
    <row r="272" spans="1:9" ht="12.75">
      <c r="A272" s="66">
        <f t="shared" si="19"/>
        <v>208</v>
      </c>
      <c r="B272" s="23"/>
      <c r="C272" s="22" t="s">
        <v>17</v>
      </c>
      <c r="D272" s="49"/>
      <c r="E272" s="49"/>
      <c r="F272" s="49">
        <f t="shared" si="17"/>
        <v>0</v>
      </c>
      <c r="G272" s="49"/>
      <c r="H272" s="145"/>
      <c r="I272" s="120"/>
    </row>
    <row r="273" spans="1:9" ht="12.75">
      <c r="A273" s="66">
        <f t="shared" si="19"/>
        <v>209</v>
      </c>
      <c r="B273" s="23"/>
      <c r="C273" s="22" t="s">
        <v>100</v>
      </c>
      <c r="D273" s="49">
        <v>4700</v>
      </c>
      <c r="E273" s="49">
        <v>4700</v>
      </c>
      <c r="F273" s="49">
        <f t="shared" si="17"/>
        <v>-650</v>
      </c>
      <c r="G273" s="49">
        <v>4050</v>
      </c>
      <c r="H273" s="145">
        <f t="shared" si="18"/>
        <v>0.8617021276595744</v>
      </c>
      <c r="I273" s="120">
        <f>G273/G$812</f>
        <v>0.0006253723281546328</v>
      </c>
    </row>
    <row r="274" spans="1:9" ht="12.75">
      <c r="A274" s="66">
        <f t="shared" si="19"/>
        <v>210</v>
      </c>
      <c r="B274" s="23"/>
      <c r="C274" s="111" t="s">
        <v>293</v>
      </c>
      <c r="D274" s="49">
        <v>4300</v>
      </c>
      <c r="E274" s="49">
        <v>4300</v>
      </c>
      <c r="F274" s="49">
        <f t="shared" si="17"/>
        <v>-2296</v>
      </c>
      <c r="G274" s="49">
        <v>2004</v>
      </c>
      <c r="H274" s="145">
        <f t="shared" si="18"/>
        <v>0.466046511627907</v>
      </c>
      <c r="I274" s="120">
        <f>G274/G$812</f>
        <v>0.00030944349274614425</v>
      </c>
    </row>
    <row r="275" spans="1:9" ht="12.75">
      <c r="A275" s="66">
        <f t="shared" si="19"/>
        <v>211</v>
      </c>
      <c r="B275" s="23"/>
      <c r="C275" s="22" t="s">
        <v>101</v>
      </c>
      <c r="D275" s="49">
        <v>900</v>
      </c>
      <c r="E275" s="49">
        <v>900</v>
      </c>
      <c r="F275" s="49">
        <f t="shared" si="17"/>
        <v>-74</v>
      </c>
      <c r="G275" s="49">
        <v>826</v>
      </c>
      <c r="H275" s="145">
        <f t="shared" si="18"/>
        <v>0.9177777777777778</v>
      </c>
      <c r="I275" s="120">
        <f>G275/G$812</f>
        <v>0.00012754507235943868</v>
      </c>
    </row>
    <row r="276" spans="1:9" ht="12.75">
      <c r="A276" s="66">
        <f t="shared" si="19"/>
        <v>212</v>
      </c>
      <c r="B276" s="23"/>
      <c r="C276" s="22" t="s">
        <v>374</v>
      </c>
      <c r="D276" s="49">
        <v>0</v>
      </c>
      <c r="E276" s="49">
        <v>400</v>
      </c>
      <c r="F276" s="49"/>
      <c r="G276" s="49">
        <v>127</v>
      </c>
      <c r="H276" s="145">
        <f t="shared" si="18"/>
        <v>0.3175</v>
      </c>
      <c r="I276" s="120">
        <f>G276/G$812</f>
        <v>1.961044090756503E-05</v>
      </c>
    </row>
    <row r="277" spans="1:9" s="79" customFormat="1" ht="12.75">
      <c r="A277" s="66">
        <f t="shared" si="19"/>
        <v>213</v>
      </c>
      <c r="B277" s="86">
        <v>751</v>
      </c>
      <c r="C277" s="92" t="s">
        <v>197</v>
      </c>
      <c r="D277" s="80"/>
      <c r="E277" s="80"/>
      <c r="F277" s="80"/>
      <c r="G277" s="80"/>
      <c r="H277" s="145"/>
      <c r="I277" s="120"/>
    </row>
    <row r="278" spans="1:9" s="79" customFormat="1" ht="12.75">
      <c r="A278" s="66">
        <f t="shared" si="19"/>
        <v>214</v>
      </c>
      <c r="B278" s="87"/>
      <c r="C278" s="92" t="s">
        <v>198</v>
      </c>
      <c r="D278" s="80"/>
      <c r="E278" s="80"/>
      <c r="F278" s="80"/>
      <c r="G278" s="80"/>
      <c r="H278" s="145"/>
      <c r="I278" s="120"/>
    </row>
    <row r="279" spans="1:9" s="79" customFormat="1" ht="12.75">
      <c r="A279" s="66">
        <f t="shared" si="19"/>
        <v>215</v>
      </c>
      <c r="B279" s="87"/>
      <c r="C279" s="92" t="s">
        <v>199</v>
      </c>
      <c r="D279" s="69">
        <f>D281+D285+D292</f>
        <v>1040</v>
      </c>
      <c r="E279" s="69">
        <f>E281+E285+E292</f>
        <v>14462</v>
      </c>
      <c r="F279" s="69">
        <f>F281+F285+F292</f>
        <v>-795</v>
      </c>
      <c r="G279" s="69">
        <f>G281+G285+G292</f>
        <v>13667</v>
      </c>
      <c r="H279" s="152">
        <f t="shared" si="18"/>
        <v>0.9450283501590375</v>
      </c>
      <c r="I279" s="153">
        <f>G279/G$812</f>
        <v>0.0021103613849109545</v>
      </c>
    </row>
    <row r="280" spans="1:9" ht="12.75">
      <c r="A280" s="66">
        <f t="shared" si="19"/>
        <v>216</v>
      </c>
      <c r="B280" s="14">
        <v>75101</v>
      </c>
      <c r="C280" s="57" t="s">
        <v>200</v>
      </c>
      <c r="D280" s="115"/>
      <c r="E280" s="115"/>
      <c r="F280" s="49">
        <f aca="true" t="shared" si="21" ref="F280:F291">G280-E280</f>
        <v>0</v>
      </c>
      <c r="G280" s="115"/>
      <c r="H280" s="145"/>
      <c r="I280" s="120"/>
    </row>
    <row r="281" spans="1:9" ht="12.75">
      <c r="A281" s="66">
        <f t="shared" si="19"/>
        <v>217</v>
      </c>
      <c r="B281" s="14"/>
      <c r="C281" s="57" t="s">
        <v>201</v>
      </c>
      <c r="D281" s="47">
        <f>SUM(D282:D284)</f>
        <v>1040</v>
      </c>
      <c r="E281" s="47">
        <f>SUM(E282:E284)</f>
        <v>1040</v>
      </c>
      <c r="F281" s="49">
        <f t="shared" si="21"/>
        <v>-795</v>
      </c>
      <c r="G281" s="47">
        <f>SUM(G282:G284)</f>
        <v>245</v>
      </c>
      <c r="H281" s="149">
        <f t="shared" si="18"/>
        <v>0.23557692307692307</v>
      </c>
      <c r="I281" s="150">
        <f>G281/G$812</f>
        <v>3.783116553034199E-05</v>
      </c>
    </row>
    <row r="282" spans="1:9" ht="12.75">
      <c r="A282" s="66">
        <f t="shared" si="19"/>
        <v>218</v>
      </c>
      <c r="B282" s="6">
        <v>4110</v>
      </c>
      <c r="C282" s="6" t="s">
        <v>44</v>
      </c>
      <c r="D282" s="49">
        <v>152</v>
      </c>
      <c r="E282" s="49">
        <v>152</v>
      </c>
      <c r="F282" s="49">
        <f t="shared" si="21"/>
        <v>-152</v>
      </c>
      <c r="G282" s="49">
        <v>0</v>
      </c>
      <c r="H282" s="145"/>
      <c r="I282" s="120"/>
    </row>
    <row r="283" spans="1:9" ht="15" customHeight="1">
      <c r="A283" s="66">
        <f t="shared" si="19"/>
        <v>219</v>
      </c>
      <c r="B283" s="6">
        <v>4120</v>
      </c>
      <c r="C283" s="6" t="s">
        <v>45</v>
      </c>
      <c r="D283" s="49">
        <v>20</v>
      </c>
      <c r="E283" s="49">
        <v>20</v>
      </c>
      <c r="F283" s="49">
        <f t="shared" si="21"/>
        <v>-20</v>
      </c>
      <c r="G283" s="49">
        <v>0</v>
      </c>
      <c r="H283" s="145"/>
      <c r="I283" s="120"/>
    </row>
    <row r="284" spans="1:9" ht="15" customHeight="1">
      <c r="A284" s="66">
        <f t="shared" si="19"/>
        <v>220</v>
      </c>
      <c r="B284" s="6">
        <v>4300</v>
      </c>
      <c r="C284" s="20" t="s">
        <v>275</v>
      </c>
      <c r="D284" s="49">
        <v>868</v>
      </c>
      <c r="E284" s="49">
        <v>868</v>
      </c>
      <c r="F284" s="49">
        <f t="shared" si="21"/>
        <v>-623</v>
      </c>
      <c r="G284" s="49">
        <v>245</v>
      </c>
      <c r="H284" s="145">
        <f t="shared" si="18"/>
        <v>0.28225806451612906</v>
      </c>
      <c r="I284" s="120">
        <f aca="true" t="shared" si="22" ref="I284:I298">G284/G$812</f>
        <v>3.783116553034199E-05</v>
      </c>
    </row>
    <row r="285" spans="1:9" s="82" customFormat="1" ht="12.75">
      <c r="A285" s="66">
        <f t="shared" si="19"/>
        <v>221</v>
      </c>
      <c r="B285" s="72">
        <v>75109</v>
      </c>
      <c r="C285" s="73" t="s">
        <v>276</v>
      </c>
      <c r="D285" s="74">
        <f>SUM(D286:D291)</f>
        <v>0</v>
      </c>
      <c r="E285" s="74">
        <f>SUM(E286:E291)</f>
        <v>3950</v>
      </c>
      <c r="F285" s="49">
        <f t="shared" si="21"/>
        <v>0</v>
      </c>
      <c r="G285" s="74">
        <f>SUM(G286:G291)</f>
        <v>3950</v>
      </c>
      <c r="H285" s="149">
        <f aca="true" t="shared" si="23" ref="H285:H298">G285/E285</f>
        <v>1</v>
      </c>
      <c r="I285" s="150">
        <f t="shared" si="22"/>
        <v>0.000609931036101432</v>
      </c>
    </row>
    <row r="286" spans="1:9" ht="12.75">
      <c r="A286" s="66">
        <f t="shared" si="19"/>
        <v>222</v>
      </c>
      <c r="B286" s="6">
        <v>3030</v>
      </c>
      <c r="C286" s="6" t="s">
        <v>54</v>
      </c>
      <c r="D286" s="49">
        <v>0</v>
      </c>
      <c r="E286" s="49">
        <v>2652</v>
      </c>
      <c r="F286" s="49">
        <f t="shared" si="21"/>
        <v>0</v>
      </c>
      <c r="G286" s="49">
        <v>2652</v>
      </c>
      <c r="H286" s="145">
        <f t="shared" si="23"/>
        <v>1</v>
      </c>
      <c r="I286" s="120">
        <f t="shared" si="22"/>
        <v>0.0004095030652508855</v>
      </c>
    </row>
    <row r="287" spans="1:9" ht="12.75">
      <c r="A287" s="66">
        <f t="shared" si="19"/>
        <v>223</v>
      </c>
      <c r="B287" s="6">
        <v>4110</v>
      </c>
      <c r="C287" s="6" t="s">
        <v>44</v>
      </c>
      <c r="D287" s="49">
        <v>0</v>
      </c>
      <c r="E287" s="49">
        <v>35</v>
      </c>
      <c r="F287" s="49">
        <f t="shared" si="21"/>
        <v>0</v>
      </c>
      <c r="G287" s="49">
        <v>35</v>
      </c>
      <c r="H287" s="145">
        <f t="shared" si="23"/>
        <v>1</v>
      </c>
      <c r="I287" s="120">
        <f t="shared" si="22"/>
        <v>5.404452218620284E-06</v>
      </c>
    </row>
    <row r="288" spans="1:9" ht="12.75">
      <c r="A288" s="66">
        <f t="shared" si="19"/>
        <v>224</v>
      </c>
      <c r="B288" s="6">
        <v>4120</v>
      </c>
      <c r="C288" s="6" t="s">
        <v>45</v>
      </c>
      <c r="D288" s="49">
        <v>0</v>
      </c>
      <c r="E288" s="49">
        <v>5</v>
      </c>
      <c r="F288" s="49">
        <f t="shared" si="21"/>
        <v>0</v>
      </c>
      <c r="G288" s="49">
        <v>5</v>
      </c>
      <c r="H288" s="145">
        <f t="shared" si="23"/>
        <v>1</v>
      </c>
      <c r="I288" s="120">
        <f t="shared" si="22"/>
        <v>7.720646026600405E-07</v>
      </c>
    </row>
    <row r="289" spans="1:9" ht="12.75">
      <c r="A289" s="66">
        <f t="shared" si="19"/>
        <v>225</v>
      </c>
      <c r="B289" s="20">
        <v>4210</v>
      </c>
      <c r="C289" s="20" t="s">
        <v>205</v>
      </c>
      <c r="D289" s="49">
        <v>0</v>
      </c>
      <c r="E289" s="49">
        <v>103</v>
      </c>
      <c r="F289" s="49">
        <f t="shared" si="21"/>
        <v>0</v>
      </c>
      <c r="G289" s="49">
        <v>103</v>
      </c>
      <c r="H289" s="145">
        <f t="shared" si="23"/>
        <v>1</v>
      </c>
      <c r="I289" s="120">
        <f t="shared" si="22"/>
        <v>1.5904530814796834E-05</v>
      </c>
    </row>
    <row r="290" spans="1:9" ht="12.75">
      <c r="A290" s="66">
        <f t="shared" si="19"/>
        <v>226</v>
      </c>
      <c r="B290" s="20">
        <v>4300</v>
      </c>
      <c r="C290" s="20" t="s">
        <v>203</v>
      </c>
      <c r="D290" s="49">
        <v>0</v>
      </c>
      <c r="E290" s="49">
        <v>1075</v>
      </c>
      <c r="F290" s="49">
        <f t="shared" si="21"/>
        <v>0</v>
      </c>
      <c r="G290" s="49">
        <v>1075</v>
      </c>
      <c r="H290" s="145">
        <f t="shared" si="23"/>
        <v>1</v>
      </c>
      <c r="I290" s="120">
        <f t="shared" si="22"/>
        <v>0.0001659938895719087</v>
      </c>
    </row>
    <row r="291" spans="1:9" ht="12.75">
      <c r="A291" s="66">
        <f t="shared" si="19"/>
        <v>227</v>
      </c>
      <c r="B291" s="20">
        <v>4410</v>
      </c>
      <c r="C291" s="25" t="s">
        <v>104</v>
      </c>
      <c r="D291" s="49">
        <v>0</v>
      </c>
      <c r="E291" s="49">
        <v>80</v>
      </c>
      <c r="F291" s="49">
        <f t="shared" si="21"/>
        <v>0</v>
      </c>
      <c r="G291" s="49">
        <v>80</v>
      </c>
      <c r="H291" s="145">
        <f t="shared" si="23"/>
        <v>1</v>
      </c>
      <c r="I291" s="120">
        <f t="shared" si="22"/>
        <v>1.2353033642560648E-05</v>
      </c>
    </row>
    <row r="292" spans="1:9" ht="12.75">
      <c r="A292" s="66">
        <f t="shared" si="19"/>
        <v>228</v>
      </c>
      <c r="B292" s="72">
        <v>75110</v>
      </c>
      <c r="C292" s="73" t="s">
        <v>350</v>
      </c>
      <c r="D292" s="81">
        <f>SUM(D293:D298)</f>
        <v>0</v>
      </c>
      <c r="E292" s="81">
        <f>SUM(E293:E298)</f>
        <v>9472</v>
      </c>
      <c r="F292" s="81">
        <f>SUM(F293:F298)</f>
        <v>0</v>
      </c>
      <c r="G292" s="81">
        <f>SUM(G293:G298)</f>
        <v>9472</v>
      </c>
      <c r="H292" s="145">
        <f t="shared" si="23"/>
        <v>1</v>
      </c>
      <c r="I292" s="120">
        <f t="shared" si="22"/>
        <v>0.0014625991832791807</v>
      </c>
    </row>
    <row r="293" spans="1:9" ht="12.75">
      <c r="A293" s="66">
        <f t="shared" si="19"/>
        <v>229</v>
      </c>
      <c r="B293" s="6">
        <v>3030</v>
      </c>
      <c r="C293" s="6" t="s">
        <v>54</v>
      </c>
      <c r="D293" s="49">
        <v>0</v>
      </c>
      <c r="E293" s="49">
        <v>5702</v>
      </c>
      <c r="F293" s="49"/>
      <c r="G293" s="49">
        <v>5702</v>
      </c>
      <c r="H293" s="145">
        <f t="shared" si="23"/>
        <v>1</v>
      </c>
      <c r="I293" s="120">
        <f t="shared" si="22"/>
        <v>0.0008804624728735101</v>
      </c>
    </row>
    <row r="294" spans="1:9" ht="12.75">
      <c r="A294" s="66">
        <f t="shared" si="19"/>
        <v>230</v>
      </c>
      <c r="B294" s="6">
        <v>4110</v>
      </c>
      <c r="C294" s="6" t="s">
        <v>44</v>
      </c>
      <c r="D294" s="49">
        <v>0</v>
      </c>
      <c r="E294" s="49">
        <v>138</v>
      </c>
      <c r="F294" s="49"/>
      <c r="G294" s="49">
        <v>138</v>
      </c>
      <c r="H294" s="145">
        <f t="shared" si="23"/>
        <v>1</v>
      </c>
      <c r="I294" s="120">
        <f t="shared" si="22"/>
        <v>2.130898303341712E-05</v>
      </c>
    </row>
    <row r="295" spans="1:9" ht="12.75">
      <c r="A295" s="66">
        <f t="shared" si="19"/>
        <v>231</v>
      </c>
      <c r="B295" s="6">
        <v>4120</v>
      </c>
      <c r="C295" s="6" t="s">
        <v>45</v>
      </c>
      <c r="D295" s="49">
        <v>0</v>
      </c>
      <c r="E295" s="49">
        <v>20</v>
      </c>
      <c r="F295" s="49"/>
      <c r="G295" s="49">
        <v>20</v>
      </c>
      <c r="H295" s="145">
        <f t="shared" si="23"/>
        <v>1</v>
      </c>
      <c r="I295" s="120">
        <f t="shared" si="22"/>
        <v>3.088258410640162E-06</v>
      </c>
    </row>
    <row r="296" spans="1:9" ht="12.75">
      <c r="A296" s="66">
        <f t="shared" si="19"/>
        <v>232</v>
      </c>
      <c r="B296" s="20">
        <v>4210</v>
      </c>
      <c r="C296" s="20" t="s">
        <v>205</v>
      </c>
      <c r="D296" s="49">
        <v>0</v>
      </c>
      <c r="E296" s="49">
        <v>1471</v>
      </c>
      <c r="F296" s="49"/>
      <c r="G296" s="49">
        <v>1471</v>
      </c>
      <c r="H296" s="145">
        <f t="shared" si="23"/>
        <v>1</v>
      </c>
      <c r="I296" s="120">
        <f t="shared" si="22"/>
        <v>0.00022714140610258392</v>
      </c>
    </row>
    <row r="297" spans="1:9" ht="12.75">
      <c r="A297" s="66">
        <f t="shared" si="19"/>
        <v>233</v>
      </c>
      <c r="B297" s="20">
        <v>4300</v>
      </c>
      <c r="C297" s="20" t="s">
        <v>203</v>
      </c>
      <c r="D297" s="49">
        <v>0</v>
      </c>
      <c r="E297" s="49">
        <v>1709</v>
      </c>
      <c r="F297" s="49"/>
      <c r="G297" s="49">
        <v>1709</v>
      </c>
      <c r="H297" s="145">
        <f t="shared" si="23"/>
        <v>1</v>
      </c>
      <c r="I297" s="120">
        <f t="shared" si="22"/>
        <v>0.0002638916811892018</v>
      </c>
    </row>
    <row r="298" spans="1:9" ht="12.75">
      <c r="A298" s="66">
        <f t="shared" si="19"/>
        <v>234</v>
      </c>
      <c r="B298" s="20">
        <v>4410</v>
      </c>
      <c r="C298" s="25" t="s">
        <v>104</v>
      </c>
      <c r="D298" s="49">
        <v>0</v>
      </c>
      <c r="E298" s="49">
        <v>432</v>
      </c>
      <c r="F298" s="49"/>
      <c r="G298" s="49">
        <v>432</v>
      </c>
      <c r="H298" s="145">
        <f t="shared" si="23"/>
        <v>1</v>
      </c>
      <c r="I298" s="120">
        <f t="shared" si="22"/>
        <v>6.67063816698275E-05</v>
      </c>
    </row>
    <row r="299" spans="1:9" s="79" customFormat="1" ht="12.75">
      <c r="A299" s="66">
        <f t="shared" si="19"/>
        <v>235</v>
      </c>
      <c r="B299" s="86">
        <v>754</v>
      </c>
      <c r="C299" s="87" t="s">
        <v>171</v>
      </c>
      <c r="D299" s="80"/>
      <c r="E299" s="80"/>
      <c r="F299" s="80"/>
      <c r="G299" s="80"/>
      <c r="H299" s="145"/>
      <c r="I299" s="120"/>
    </row>
    <row r="300" spans="1:9" s="79" customFormat="1" ht="12.75">
      <c r="A300" s="66">
        <f t="shared" si="19"/>
        <v>236</v>
      </c>
      <c r="B300" s="87"/>
      <c r="C300" s="87" t="s">
        <v>172</v>
      </c>
      <c r="D300" s="69">
        <f>D301+D304+D307+D321+D325</f>
        <v>349930</v>
      </c>
      <c r="E300" s="69">
        <f>E301+E304+E307+E321+E325</f>
        <v>353930</v>
      </c>
      <c r="F300" s="69">
        <f>F301+F304+F307+F321+F325</f>
        <v>-203489</v>
      </c>
      <c r="G300" s="69">
        <f>G301+G304+G307+G321+G325</f>
        <v>149429</v>
      </c>
      <c r="H300" s="149">
        <f t="shared" si="18"/>
        <v>0.42219930494730595</v>
      </c>
      <c r="I300" s="150">
        <f>G300/G$812</f>
        <v>0.023073768302177437</v>
      </c>
    </row>
    <row r="301" spans="1:9" s="82" customFormat="1" ht="12.75">
      <c r="A301" s="66">
        <f t="shared" si="19"/>
        <v>237</v>
      </c>
      <c r="B301" s="85">
        <v>75405</v>
      </c>
      <c r="C301" s="84" t="s">
        <v>153</v>
      </c>
      <c r="D301" s="81">
        <f>D303</f>
        <v>30000</v>
      </c>
      <c r="E301" s="81">
        <f>E303</f>
        <v>30000</v>
      </c>
      <c r="F301" s="81">
        <f>F303</f>
        <v>-30000</v>
      </c>
      <c r="G301" s="81">
        <f>G303</f>
        <v>0</v>
      </c>
      <c r="H301" s="152">
        <f t="shared" si="18"/>
        <v>0</v>
      </c>
      <c r="I301" s="153">
        <f>G301/G$812</f>
        <v>0</v>
      </c>
    </row>
    <row r="302" spans="1:9" s="82" customFormat="1" ht="12.75">
      <c r="A302" s="66">
        <f t="shared" si="19"/>
        <v>238</v>
      </c>
      <c r="B302" s="94">
        <v>2620</v>
      </c>
      <c r="C302" s="94" t="s">
        <v>229</v>
      </c>
      <c r="D302" s="81"/>
      <c r="E302" s="81"/>
      <c r="F302" s="81"/>
      <c r="G302" s="81"/>
      <c r="H302" s="145"/>
      <c r="I302" s="120"/>
    </row>
    <row r="303" spans="1:9" s="82" customFormat="1" ht="12.75">
      <c r="A303" s="66">
        <f t="shared" si="19"/>
        <v>239</v>
      </c>
      <c r="B303" s="94"/>
      <c r="C303" s="94" t="s">
        <v>230</v>
      </c>
      <c r="D303" s="96">
        <v>30000</v>
      </c>
      <c r="E303" s="96">
        <v>30000</v>
      </c>
      <c r="F303" s="49">
        <f>G303-E303</f>
        <v>-30000</v>
      </c>
      <c r="G303" s="96">
        <v>0</v>
      </c>
      <c r="H303" s="145"/>
      <c r="I303" s="120"/>
    </row>
    <row r="304" spans="1:9" s="89" customFormat="1" ht="12.75">
      <c r="A304" s="66">
        <f t="shared" si="19"/>
        <v>240</v>
      </c>
      <c r="B304" s="85">
        <v>75406</v>
      </c>
      <c r="C304" s="84" t="s">
        <v>173</v>
      </c>
      <c r="D304" s="88">
        <f>D306</f>
        <v>0</v>
      </c>
      <c r="E304" s="88">
        <f>E306</f>
        <v>4000</v>
      </c>
      <c r="F304" s="88">
        <f>F306</f>
        <v>-4000</v>
      </c>
      <c r="G304" s="88">
        <f>G306</f>
        <v>0</v>
      </c>
      <c r="H304" s="149"/>
      <c r="I304" s="150"/>
    </row>
    <row r="305" spans="1:9" ht="12.75">
      <c r="A305" s="66">
        <f t="shared" si="19"/>
        <v>241</v>
      </c>
      <c r="B305" s="94">
        <v>2620</v>
      </c>
      <c r="C305" s="94" t="s">
        <v>229</v>
      </c>
      <c r="D305" s="49"/>
      <c r="E305" s="49"/>
      <c r="F305" s="49"/>
      <c r="G305" s="49"/>
      <c r="H305" s="145"/>
      <c r="I305" s="120"/>
    </row>
    <row r="306" spans="1:9" ht="12.75">
      <c r="A306" s="66">
        <f t="shared" si="19"/>
        <v>242</v>
      </c>
      <c r="B306" s="94"/>
      <c r="C306" s="94" t="s">
        <v>230</v>
      </c>
      <c r="D306" s="49">
        <v>0</v>
      </c>
      <c r="E306" s="49">
        <v>4000</v>
      </c>
      <c r="F306" s="49">
        <f aca="true" t="shared" si="24" ref="F306:F343">G306-E306</f>
        <v>-4000</v>
      </c>
      <c r="G306" s="49">
        <v>0</v>
      </c>
      <c r="H306" s="145"/>
      <c r="I306" s="120"/>
    </row>
    <row r="307" spans="1:9" s="82" customFormat="1" ht="12.75">
      <c r="A307" s="66">
        <f t="shared" si="19"/>
        <v>243</v>
      </c>
      <c r="B307" s="85">
        <v>75412</v>
      </c>
      <c r="C307" s="84" t="s">
        <v>38</v>
      </c>
      <c r="D307" s="74">
        <f>SUM(D308:D320)</f>
        <v>48730</v>
      </c>
      <c r="E307" s="74">
        <f>SUM(E308:E320)</f>
        <v>48730</v>
      </c>
      <c r="F307" s="74">
        <f>SUM(F308:F320)</f>
        <v>-25831</v>
      </c>
      <c r="G307" s="74">
        <f>SUM(G308:G320)</f>
        <v>22899</v>
      </c>
      <c r="H307" s="149">
        <f aca="true" t="shared" si="25" ref="H307:H365">G307/E307</f>
        <v>0.46991586291812026</v>
      </c>
      <c r="I307" s="150">
        <f aca="true" t="shared" si="26" ref="I307:I315">G307/G$812</f>
        <v>0.0035359014672624533</v>
      </c>
    </row>
    <row r="308" spans="1:9" ht="12.75">
      <c r="A308" s="66">
        <f t="shared" si="19"/>
        <v>244</v>
      </c>
      <c r="B308" s="6">
        <v>3020</v>
      </c>
      <c r="C308" s="91" t="s">
        <v>213</v>
      </c>
      <c r="D308" s="49">
        <v>2600</v>
      </c>
      <c r="E308" s="49">
        <v>2600</v>
      </c>
      <c r="F308" s="49">
        <f t="shared" si="24"/>
        <v>0</v>
      </c>
      <c r="G308" s="49">
        <v>2600</v>
      </c>
      <c r="H308" s="145">
        <f t="shared" si="25"/>
        <v>1</v>
      </c>
      <c r="I308" s="120">
        <f t="shared" si="26"/>
        <v>0.00040147359338322104</v>
      </c>
    </row>
    <row r="309" spans="1:9" s="32" customFormat="1" ht="12.75">
      <c r="A309" s="66">
        <f t="shared" si="19"/>
        <v>245</v>
      </c>
      <c r="B309" s="19">
        <v>4010</v>
      </c>
      <c r="C309" s="10" t="s">
        <v>39</v>
      </c>
      <c r="D309" s="49">
        <v>19500</v>
      </c>
      <c r="E309" s="49">
        <v>19500</v>
      </c>
      <c r="F309" s="49">
        <f t="shared" si="24"/>
        <v>-11018</v>
      </c>
      <c r="G309" s="49">
        <v>8482</v>
      </c>
      <c r="H309" s="145">
        <f t="shared" si="25"/>
        <v>0.434974358974359</v>
      </c>
      <c r="I309" s="120">
        <f t="shared" si="26"/>
        <v>0.0013097303919524926</v>
      </c>
    </row>
    <row r="310" spans="1:9" s="32" customFormat="1" ht="12.75">
      <c r="A310" s="66">
        <f t="shared" si="19"/>
        <v>246</v>
      </c>
      <c r="B310" s="19">
        <v>4040</v>
      </c>
      <c r="C310" s="10" t="s">
        <v>40</v>
      </c>
      <c r="D310" s="49">
        <v>1380</v>
      </c>
      <c r="E310" s="49">
        <v>1380</v>
      </c>
      <c r="F310" s="49">
        <f t="shared" si="24"/>
        <v>-3</v>
      </c>
      <c r="G310" s="49">
        <v>1377</v>
      </c>
      <c r="H310" s="145">
        <f t="shared" si="25"/>
        <v>0.9978260869565218</v>
      </c>
      <c r="I310" s="120">
        <f t="shared" si="26"/>
        <v>0.00021262659157257515</v>
      </c>
    </row>
    <row r="311" spans="1:9" ht="12.75">
      <c r="A311" s="66">
        <f t="shared" si="19"/>
        <v>247</v>
      </c>
      <c r="B311" s="6">
        <v>4110</v>
      </c>
      <c r="C311" s="6" t="s">
        <v>44</v>
      </c>
      <c r="D311" s="49">
        <v>3750</v>
      </c>
      <c r="E311" s="49">
        <v>3750</v>
      </c>
      <c r="F311" s="49">
        <f t="shared" si="24"/>
        <v>-2091</v>
      </c>
      <c r="G311" s="49">
        <v>1659</v>
      </c>
      <c r="H311" s="145">
        <f t="shared" si="25"/>
        <v>0.4424</v>
      </c>
      <c r="I311" s="120">
        <f t="shared" si="26"/>
        <v>0.0002561710351626014</v>
      </c>
    </row>
    <row r="312" spans="1:9" ht="12.75">
      <c r="A312" s="66">
        <f t="shared" si="19"/>
        <v>248</v>
      </c>
      <c r="B312" s="6">
        <v>4120</v>
      </c>
      <c r="C312" s="6" t="s">
        <v>45</v>
      </c>
      <c r="D312" s="49">
        <v>520</v>
      </c>
      <c r="E312" s="49">
        <v>520</v>
      </c>
      <c r="F312" s="49">
        <f t="shared" si="24"/>
        <v>-285</v>
      </c>
      <c r="G312" s="49">
        <v>235</v>
      </c>
      <c r="H312" s="145">
        <f t="shared" si="25"/>
        <v>0.4519230769230769</v>
      </c>
      <c r="I312" s="120">
        <f t="shared" si="26"/>
        <v>3.62870363250219E-05</v>
      </c>
    </row>
    <row r="313" spans="1:9" ht="12.75">
      <c r="A313" s="66">
        <f t="shared" si="19"/>
        <v>249</v>
      </c>
      <c r="B313" s="6">
        <v>4140</v>
      </c>
      <c r="C313" s="6" t="s">
        <v>251</v>
      </c>
      <c r="D313" s="49">
        <v>300</v>
      </c>
      <c r="E313" s="49">
        <v>300</v>
      </c>
      <c r="F313" s="49">
        <f t="shared" si="24"/>
        <v>-195</v>
      </c>
      <c r="G313" s="49">
        <v>105</v>
      </c>
      <c r="H313" s="145">
        <f t="shared" si="25"/>
        <v>0.35</v>
      </c>
      <c r="I313" s="120">
        <f t="shared" si="26"/>
        <v>1.621335665586085E-05</v>
      </c>
    </row>
    <row r="314" spans="1:9" ht="12.75">
      <c r="A314" s="66">
        <f t="shared" si="19"/>
        <v>250</v>
      </c>
      <c r="B314" s="6">
        <v>4210</v>
      </c>
      <c r="C314" s="6" t="s">
        <v>205</v>
      </c>
      <c r="D314" s="49">
        <v>5200</v>
      </c>
      <c r="E314" s="49">
        <v>5200</v>
      </c>
      <c r="F314" s="49">
        <f t="shared" si="24"/>
        <v>-2190</v>
      </c>
      <c r="G314" s="49">
        <v>3010</v>
      </c>
      <c r="H314" s="145">
        <f t="shared" si="25"/>
        <v>0.5788461538461539</v>
      </c>
      <c r="I314" s="120">
        <f t="shared" si="26"/>
        <v>0.0004647828908013444</v>
      </c>
    </row>
    <row r="315" spans="1:9" ht="12.75">
      <c r="A315" s="66">
        <f t="shared" si="19"/>
        <v>251</v>
      </c>
      <c r="B315" s="6">
        <v>4260</v>
      </c>
      <c r="C315" s="6" t="s">
        <v>209</v>
      </c>
      <c r="D315" s="49">
        <v>2400</v>
      </c>
      <c r="E315" s="49">
        <v>5300</v>
      </c>
      <c r="F315" s="49">
        <f t="shared" si="24"/>
        <v>-1255</v>
      </c>
      <c r="G315" s="49">
        <v>4045</v>
      </c>
      <c r="H315" s="145">
        <f t="shared" si="25"/>
        <v>0.7632075471698113</v>
      </c>
      <c r="I315" s="120">
        <f t="shared" si="26"/>
        <v>0.0006246002635519728</v>
      </c>
    </row>
    <row r="316" spans="1:9" ht="12.75">
      <c r="A316" s="66">
        <f t="shared" si="19"/>
        <v>252</v>
      </c>
      <c r="B316" s="6">
        <v>4270</v>
      </c>
      <c r="C316" s="6" t="s">
        <v>204</v>
      </c>
      <c r="D316" s="49">
        <v>700</v>
      </c>
      <c r="E316" s="49">
        <v>700</v>
      </c>
      <c r="F316" s="49">
        <f t="shared" si="24"/>
        <v>-700</v>
      </c>
      <c r="G316" s="49">
        <v>0</v>
      </c>
      <c r="H316" s="145"/>
      <c r="I316" s="120"/>
    </row>
    <row r="317" spans="1:9" ht="12.75" customHeight="1">
      <c r="A317" s="66">
        <f t="shared" si="19"/>
        <v>253</v>
      </c>
      <c r="B317" s="6">
        <v>4300</v>
      </c>
      <c r="C317" s="6" t="s">
        <v>203</v>
      </c>
      <c r="D317" s="49">
        <v>8700</v>
      </c>
      <c r="E317" s="49">
        <v>7200</v>
      </c>
      <c r="F317" s="49">
        <f t="shared" si="24"/>
        <v>-6324</v>
      </c>
      <c r="G317" s="49">
        <v>876</v>
      </c>
      <c r="H317" s="145">
        <f t="shared" si="25"/>
        <v>0.12166666666666667</v>
      </c>
      <c r="I317" s="120">
        <f>G317/G$812</f>
        <v>0.0001352657183860391</v>
      </c>
    </row>
    <row r="318" spans="1:9" ht="12.75">
      <c r="A318" s="66">
        <f t="shared" si="19"/>
        <v>254</v>
      </c>
      <c r="B318" s="6">
        <v>4410</v>
      </c>
      <c r="C318" s="6" t="s">
        <v>41</v>
      </c>
      <c r="D318" s="49">
        <v>1000</v>
      </c>
      <c r="E318" s="49">
        <v>300</v>
      </c>
      <c r="F318" s="49">
        <f t="shared" si="24"/>
        <v>-300</v>
      </c>
      <c r="G318" s="49">
        <v>0</v>
      </c>
      <c r="H318" s="145"/>
      <c r="I318" s="120"/>
    </row>
    <row r="319" spans="1:9" ht="12.75">
      <c r="A319" s="66">
        <f t="shared" si="19"/>
        <v>255</v>
      </c>
      <c r="B319" s="6">
        <v>4430</v>
      </c>
      <c r="C319" s="6" t="s">
        <v>43</v>
      </c>
      <c r="D319" s="49">
        <v>2000</v>
      </c>
      <c r="E319" s="49">
        <v>1300</v>
      </c>
      <c r="F319" s="49">
        <f t="shared" si="24"/>
        <v>-1300</v>
      </c>
      <c r="G319" s="49">
        <v>0</v>
      </c>
      <c r="H319" s="145"/>
      <c r="I319" s="120"/>
    </row>
    <row r="320" spans="1:9" ht="12.75">
      <c r="A320" s="66">
        <f t="shared" si="19"/>
        <v>256</v>
      </c>
      <c r="B320" s="6">
        <v>4440</v>
      </c>
      <c r="C320" s="44" t="s">
        <v>46</v>
      </c>
      <c r="D320" s="49">
        <v>680</v>
      </c>
      <c r="E320" s="49">
        <v>680</v>
      </c>
      <c r="F320" s="49">
        <f t="shared" si="24"/>
        <v>-170</v>
      </c>
      <c r="G320" s="49">
        <v>510</v>
      </c>
      <c r="H320" s="145">
        <f t="shared" si="25"/>
        <v>0.75</v>
      </c>
      <c r="I320" s="120">
        <f>G320/G$812</f>
        <v>7.875058947132413E-05</v>
      </c>
    </row>
    <row r="321" spans="1:9" s="82" customFormat="1" ht="12.75">
      <c r="A321" s="66">
        <f t="shared" si="19"/>
        <v>257</v>
      </c>
      <c r="B321" s="85">
        <v>75414</v>
      </c>
      <c r="C321" s="84" t="s">
        <v>174</v>
      </c>
      <c r="D321" s="74">
        <f>SUM(D322:D324)</f>
        <v>3100</v>
      </c>
      <c r="E321" s="74">
        <f>SUM(E322:E324)</f>
        <v>3100</v>
      </c>
      <c r="F321" s="49">
        <f t="shared" si="24"/>
        <v>-2671</v>
      </c>
      <c r="G321" s="74">
        <f>SUM(G322:G324)</f>
        <v>429</v>
      </c>
      <c r="H321" s="149">
        <f t="shared" si="25"/>
        <v>0.13838709677419356</v>
      </c>
      <c r="I321" s="150">
        <f>G321/G$812</f>
        <v>6.624314290823147E-05</v>
      </c>
    </row>
    <row r="322" spans="1:9" s="45" customFormat="1" ht="14.25">
      <c r="A322" s="66">
        <f t="shared" si="19"/>
        <v>258</v>
      </c>
      <c r="B322" s="20">
        <v>4210</v>
      </c>
      <c r="C322" s="20" t="s">
        <v>205</v>
      </c>
      <c r="D322" s="49">
        <v>500</v>
      </c>
      <c r="E322" s="49">
        <v>500</v>
      </c>
      <c r="F322" s="49">
        <f t="shared" si="24"/>
        <v>-500</v>
      </c>
      <c r="G322" s="49">
        <v>0</v>
      </c>
      <c r="H322" s="145"/>
      <c r="I322" s="120"/>
    </row>
    <row r="323" spans="1:9" s="45" customFormat="1" ht="14.25">
      <c r="A323" s="66">
        <f t="shared" si="19"/>
        <v>259</v>
      </c>
      <c r="B323" s="20">
        <v>4260</v>
      </c>
      <c r="C323" s="20" t="s">
        <v>209</v>
      </c>
      <c r="D323" s="49">
        <v>0</v>
      </c>
      <c r="E323" s="49">
        <v>250</v>
      </c>
      <c r="F323" s="49"/>
      <c r="G323" s="49">
        <v>129</v>
      </c>
      <c r="H323" s="145">
        <f t="shared" si="25"/>
        <v>0.516</v>
      </c>
      <c r="I323" s="120">
        <f>G323/G$812</f>
        <v>1.9919266748629045E-05</v>
      </c>
    </row>
    <row r="324" spans="1:9" s="45" customFormat="1" ht="14.25">
      <c r="A324" s="66">
        <f t="shared" si="19"/>
        <v>260</v>
      </c>
      <c r="B324" s="20">
        <v>4300</v>
      </c>
      <c r="C324" s="20" t="s">
        <v>203</v>
      </c>
      <c r="D324" s="49">
        <v>2600</v>
      </c>
      <c r="E324" s="49">
        <v>2350</v>
      </c>
      <c r="F324" s="49">
        <f t="shared" si="24"/>
        <v>-2050</v>
      </c>
      <c r="G324" s="49">
        <v>300</v>
      </c>
      <c r="H324" s="145">
        <f t="shared" si="25"/>
        <v>0.1276595744680851</v>
      </c>
      <c r="I324" s="120">
        <f>G324/G$812</f>
        <v>4.632387615960243E-05</v>
      </c>
    </row>
    <row r="325" spans="1:9" s="82" customFormat="1" ht="12.75">
      <c r="A325" s="66">
        <f t="shared" si="19"/>
        <v>261</v>
      </c>
      <c r="B325" s="85">
        <v>75416</v>
      </c>
      <c r="C325" s="84" t="s">
        <v>151</v>
      </c>
      <c r="D325" s="74">
        <f>D326+D330+D331+D332+D333+D334+D335+D340+D339+D341+D342+D343+D344</f>
        <v>268100</v>
      </c>
      <c r="E325" s="74">
        <f>E326+E330+E331+E332+E333+E334+E335+E340+E339+E341+E342+E343+E344</f>
        <v>268100</v>
      </c>
      <c r="F325" s="74">
        <f>F326+F330+F331+F332+F333+F334+F335+F340+F339+F341+F342+F343+F344</f>
        <v>-140987</v>
      </c>
      <c r="G325" s="74">
        <f>G326+G330+G331+G332+G333+G334+G335+G340+G339+G341+G342+G343+G344</f>
        <v>126101</v>
      </c>
      <c r="H325" s="149">
        <f t="shared" si="25"/>
        <v>0.47035061544199924</v>
      </c>
      <c r="I325" s="150">
        <f>G325/G$812</f>
        <v>0.019471623692006754</v>
      </c>
    </row>
    <row r="326" spans="1:9" ht="12.75">
      <c r="A326" s="66">
        <f t="shared" si="19"/>
        <v>262</v>
      </c>
      <c r="B326" s="20">
        <v>3020</v>
      </c>
      <c r="C326" s="25" t="s">
        <v>146</v>
      </c>
      <c r="D326" s="48">
        <f>SUM(D328:D329)</f>
        <v>13300</v>
      </c>
      <c r="E326" s="48">
        <f>SUM(E328:E329)</f>
        <v>13300</v>
      </c>
      <c r="F326" s="49">
        <f t="shared" si="24"/>
        <v>-10746</v>
      </c>
      <c r="G326" s="48">
        <f>SUM(G328:G329)</f>
        <v>2554</v>
      </c>
      <c r="H326" s="145">
        <f t="shared" si="25"/>
        <v>0.1920300751879699</v>
      </c>
      <c r="I326" s="120">
        <f>G326/G$812</f>
        <v>0.0003943705990387487</v>
      </c>
    </row>
    <row r="327" spans="1:9" ht="12.75">
      <c r="A327" s="66">
        <f aca="true" t="shared" si="27" ref="A327:A390">A326+1</f>
        <v>263</v>
      </c>
      <c r="B327" s="20"/>
      <c r="C327" s="21" t="s">
        <v>17</v>
      </c>
      <c r="D327" s="49"/>
      <c r="E327" s="49"/>
      <c r="F327" s="49">
        <f t="shared" si="24"/>
        <v>0</v>
      </c>
      <c r="G327" s="49"/>
      <c r="H327" s="145"/>
      <c r="I327" s="120"/>
    </row>
    <row r="328" spans="1:9" ht="12.75">
      <c r="A328" s="66">
        <f t="shared" si="27"/>
        <v>264</v>
      </c>
      <c r="B328" s="20"/>
      <c r="C328" s="21" t="s">
        <v>147</v>
      </c>
      <c r="D328" s="49">
        <v>5300</v>
      </c>
      <c r="E328" s="49">
        <v>5300</v>
      </c>
      <c r="F328" s="49">
        <f t="shared" si="24"/>
        <v>-2885</v>
      </c>
      <c r="G328" s="49">
        <v>2415</v>
      </c>
      <c r="H328" s="145">
        <f t="shared" si="25"/>
        <v>0.4556603773584906</v>
      </c>
      <c r="I328" s="120">
        <f aca="true" t="shared" si="28" ref="I328:I335">G328/G$812</f>
        <v>0.0003729072030847996</v>
      </c>
    </row>
    <row r="329" spans="1:9" ht="12.75">
      <c r="A329" s="66">
        <f t="shared" si="27"/>
        <v>265</v>
      </c>
      <c r="B329" s="20"/>
      <c r="C329" s="21" t="s">
        <v>148</v>
      </c>
      <c r="D329" s="49">
        <v>8000</v>
      </c>
      <c r="E329" s="49">
        <v>8000</v>
      </c>
      <c r="F329" s="49">
        <f t="shared" si="24"/>
        <v>-7861</v>
      </c>
      <c r="G329" s="49">
        <v>139</v>
      </c>
      <c r="H329" s="145">
        <f t="shared" si="25"/>
        <v>0.017375</v>
      </c>
      <c r="I329" s="120">
        <f t="shared" si="28"/>
        <v>2.1463395953949127E-05</v>
      </c>
    </row>
    <row r="330" spans="1:9" ht="12.75">
      <c r="A330" s="66">
        <f t="shared" si="27"/>
        <v>266</v>
      </c>
      <c r="B330" s="20">
        <v>4010</v>
      </c>
      <c r="C330" s="25" t="s">
        <v>108</v>
      </c>
      <c r="D330" s="49">
        <v>180000</v>
      </c>
      <c r="E330" s="49">
        <v>180000</v>
      </c>
      <c r="F330" s="49">
        <f t="shared" si="24"/>
        <v>-97122</v>
      </c>
      <c r="G330" s="49">
        <v>82878</v>
      </c>
      <c r="H330" s="145">
        <f t="shared" si="25"/>
        <v>0.4604333333333333</v>
      </c>
      <c r="I330" s="120">
        <f t="shared" si="28"/>
        <v>0.012797434027851768</v>
      </c>
    </row>
    <row r="331" spans="1:9" ht="12.75">
      <c r="A331" s="66">
        <f t="shared" si="27"/>
        <v>267</v>
      </c>
      <c r="B331" s="20">
        <v>4040</v>
      </c>
      <c r="C331" s="21" t="s">
        <v>40</v>
      </c>
      <c r="D331" s="49">
        <v>13700</v>
      </c>
      <c r="E331" s="49">
        <v>13700</v>
      </c>
      <c r="F331" s="49">
        <f t="shared" si="24"/>
        <v>-166</v>
      </c>
      <c r="G331" s="49">
        <v>13534</v>
      </c>
      <c r="H331" s="145">
        <f t="shared" si="25"/>
        <v>0.9878832116788321</v>
      </c>
      <c r="I331" s="120">
        <f t="shared" si="28"/>
        <v>0.0020898244664801975</v>
      </c>
    </row>
    <row r="332" spans="1:9" ht="12.75">
      <c r="A332" s="66">
        <f t="shared" si="27"/>
        <v>268</v>
      </c>
      <c r="B332" s="20">
        <v>4110</v>
      </c>
      <c r="C332" s="21" t="s">
        <v>105</v>
      </c>
      <c r="D332" s="49">
        <v>34700</v>
      </c>
      <c r="E332" s="49">
        <v>34700</v>
      </c>
      <c r="F332" s="49">
        <f t="shared" si="24"/>
        <v>-18201</v>
      </c>
      <c r="G332" s="49">
        <v>16499</v>
      </c>
      <c r="H332" s="145">
        <f t="shared" si="25"/>
        <v>0.4754755043227666</v>
      </c>
      <c r="I332" s="120">
        <f t="shared" si="28"/>
        <v>0.0025476587758576016</v>
      </c>
    </row>
    <row r="333" spans="1:9" ht="12.75" customHeight="1">
      <c r="A333" s="66">
        <f t="shared" si="27"/>
        <v>269</v>
      </c>
      <c r="B333" s="20">
        <v>4120</v>
      </c>
      <c r="C333" s="21" t="s">
        <v>106</v>
      </c>
      <c r="D333" s="49">
        <v>4800</v>
      </c>
      <c r="E333" s="49">
        <v>4800</v>
      </c>
      <c r="F333" s="49">
        <f t="shared" si="24"/>
        <v>-2466</v>
      </c>
      <c r="G333" s="49">
        <v>2334</v>
      </c>
      <c r="H333" s="145">
        <f t="shared" si="25"/>
        <v>0.48625</v>
      </c>
      <c r="I333" s="120">
        <f t="shared" si="28"/>
        <v>0.0003603997565217069</v>
      </c>
    </row>
    <row r="334" spans="1:9" ht="12.75" customHeight="1">
      <c r="A334" s="66">
        <f t="shared" si="27"/>
        <v>270</v>
      </c>
      <c r="B334" s="20">
        <v>4140</v>
      </c>
      <c r="C334" s="20" t="s">
        <v>251</v>
      </c>
      <c r="D334" s="49">
        <v>1000</v>
      </c>
      <c r="E334" s="49">
        <v>1000</v>
      </c>
      <c r="F334" s="49">
        <f t="shared" si="24"/>
        <v>-473</v>
      </c>
      <c r="G334" s="49">
        <v>527</v>
      </c>
      <c r="H334" s="145">
        <f t="shared" si="25"/>
        <v>0.527</v>
      </c>
      <c r="I334" s="120">
        <f t="shared" si="28"/>
        <v>8.137560912036827E-05</v>
      </c>
    </row>
    <row r="335" spans="1:9" ht="12.75">
      <c r="A335" s="66">
        <f t="shared" si="27"/>
        <v>271</v>
      </c>
      <c r="B335" s="20">
        <v>4210</v>
      </c>
      <c r="C335" s="20" t="s">
        <v>205</v>
      </c>
      <c r="D335" s="55">
        <f>SUM(D337:D338)</f>
        <v>9600</v>
      </c>
      <c r="E335" s="55">
        <f>SUM(E337:E338)</f>
        <v>9600</v>
      </c>
      <c r="F335" s="49">
        <f t="shared" si="24"/>
        <v>-6065</v>
      </c>
      <c r="G335" s="55">
        <f>SUM(G337:G338)</f>
        <v>3535</v>
      </c>
      <c r="H335" s="145">
        <f t="shared" si="25"/>
        <v>0.36822916666666666</v>
      </c>
      <c r="I335" s="120">
        <f t="shared" si="28"/>
        <v>0.0005458496740806487</v>
      </c>
    </row>
    <row r="336" spans="1:9" ht="12.75">
      <c r="A336" s="66">
        <f t="shared" si="27"/>
        <v>272</v>
      </c>
      <c r="B336" s="20"/>
      <c r="C336" s="21" t="s">
        <v>17</v>
      </c>
      <c r="D336" s="49"/>
      <c r="E336" s="49"/>
      <c r="F336" s="49">
        <f t="shared" si="24"/>
        <v>0</v>
      </c>
      <c r="G336" s="49"/>
      <c r="H336" s="145"/>
      <c r="I336" s="120"/>
    </row>
    <row r="337" spans="1:9" ht="12.75">
      <c r="A337" s="66">
        <f t="shared" si="27"/>
        <v>273</v>
      </c>
      <c r="B337" s="20"/>
      <c r="C337" s="21" t="s">
        <v>149</v>
      </c>
      <c r="D337" s="49">
        <v>7600</v>
      </c>
      <c r="E337" s="49">
        <v>7600</v>
      </c>
      <c r="F337" s="49">
        <f t="shared" si="24"/>
        <v>-4451</v>
      </c>
      <c r="G337" s="49">
        <v>3149</v>
      </c>
      <c r="H337" s="145">
        <f t="shared" si="25"/>
        <v>0.4143421052631579</v>
      </c>
      <c r="I337" s="120">
        <f aca="true" t="shared" si="29" ref="I337:I343">G337/G$812</f>
        <v>0.0004862462867552935</v>
      </c>
    </row>
    <row r="338" spans="1:9" ht="12.75">
      <c r="A338" s="66">
        <f t="shared" si="27"/>
        <v>274</v>
      </c>
      <c r="B338" s="20"/>
      <c r="C338" s="21" t="s">
        <v>150</v>
      </c>
      <c r="D338" s="49">
        <v>2000</v>
      </c>
      <c r="E338" s="49">
        <v>2000</v>
      </c>
      <c r="F338" s="49">
        <f t="shared" si="24"/>
        <v>-1614</v>
      </c>
      <c r="G338" s="49">
        <v>386</v>
      </c>
      <c r="H338" s="145">
        <f t="shared" si="25"/>
        <v>0.193</v>
      </c>
      <c r="I338" s="120">
        <f t="shared" si="29"/>
        <v>5.9603387325355123E-05</v>
      </c>
    </row>
    <row r="339" spans="1:9" ht="12.75">
      <c r="A339" s="66">
        <f t="shared" si="27"/>
        <v>275</v>
      </c>
      <c r="B339" s="20">
        <v>4270</v>
      </c>
      <c r="C339" s="20" t="s">
        <v>204</v>
      </c>
      <c r="D339" s="49">
        <v>0</v>
      </c>
      <c r="E339" s="49">
        <v>1500</v>
      </c>
      <c r="F339" s="49"/>
      <c r="G339" s="49">
        <v>488</v>
      </c>
      <c r="H339" s="145">
        <f>G339/E339</f>
        <v>0.3253333333333333</v>
      </c>
      <c r="I339" s="120">
        <f t="shared" si="29"/>
        <v>7.535350521961996E-05</v>
      </c>
    </row>
    <row r="340" spans="1:9" ht="12.75">
      <c r="A340" s="66">
        <f t="shared" si="27"/>
        <v>276</v>
      </c>
      <c r="B340" s="20">
        <v>4300</v>
      </c>
      <c r="C340" s="20" t="s">
        <v>203</v>
      </c>
      <c r="D340" s="49">
        <v>3100</v>
      </c>
      <c r="E340" s="49">
        <v>1600</v>
      </c>
      <c r="F340" s="49">
        <f t="shared" si="24"/>
        <v>-892</v>
      </c>
      <c r="G340" s="49">
        <v>708</v>
      </c>
      <c r="H340" s="145">
        <f t="shared" si="25"/>
        <v>0.4425</v>
      </c>
      <c r="I340" s="120">
        <f t="shared" si="29"/>
        <v>0.00010932434773666173</v>
      </c>
    </row>
    <row r="341" spans="1:9" ht="12.75">
      <c r="A341" s="66">
        <f t="shared" si="27"/>
        <v>277</v>
      </c>
      <c r="B341" s="20">
        <v>4410</v>
      </c>
      <c r="C341" s="21" t="s">
        <v>104</v>
      </c>
      <c r="D341" s="117">
        <v>500</v>
      </c>
      <c r="E341" s="117">
        <v>500</v>
      </c>
      <c r="F341" s="49">
        <f t="shared" si="24"/>
        <v>-106</v>
      </c>
      <c r="G341" s="117">
        <v>394</v>
      </c>
      <c r="H341" s="145">
        <f t="shared" si="25"/>
        <v>0.788</v>
      </c>
      <c r="I341" s="120">
        <f t="shared" si="29"/>
        <v>6.083869068961119E-05</v>
      </c>
    </row>
    <row r="342" spans="1:9" ht="12.75">
      <c r="A342" s="66">
        <f t="shared" si="27"/>
        <v>278</v>
      </c>
      <c r="B342" s="20">
        <v>4430</v>
      </c>
      <c r="C342" s="21" t="s">
        <v>138</v>
      </c>
      <c r="D342" s="49">
        <v>4000</v>
      </c>
      <c r="E342" s="49">
        <v>4000</v>
      </c>
      <c r="F342" s="49">
        <f t="shared" si="24"/>
        <v>-3900</v>
      </c>
      <c r="G342" s="49">
        <v>100</v>
      </c>
      <c r="H342" s="145">
        <f t="shared" si="25"/>
        <v>0.025</v>
      </c>
      <c r="I342" s="120">
        <f t="shared" si="29"/>
        <v>1.544129205320081E-05</v>
      </c>
    </row>
    <row r="343" spans="1:9" ht="12.75">
      <c r="A343" s="66">
        <f t="shared" si="27"/>
        <v>279</v>
      </c>
      <c r="B343" s="20">
        <v>4440</v>
      </c>
      <c r="C343" s="21" t="s">
        <v>152</v>
      </c>
      <c r="D343" s="49">
        <v>3400</v>
      </c>
      <c r="E343" s="49">
        <v>3400</v>
      </c>
      <c r="F343" s="49">
        <f t="shared" si="24"/>
        <v>-850</v>
      </c>
      <c r="G343" s="49">
        <v>2550</v>
      </c>
      <c r="H343" s="145">
        <f t="shared" si="25"/>
        <v>0.75</v>
      </c>
      <c r="I343" s="120">
        <f t="shared" si="29"/>
        <v>0.00039375294735662065</v>
      </c>
    </row>
    <row r="344" spans="1:9" ht="12.75">
      <c r="A344" s="66">
        <f t="shared" si="27"/>
        <v>280</v>
      </c>
      <c r="B344" s="20">
        <v>6060</v>
      </c>
      <c r="C344" s="20" t="s">
        <v>285</v>
      </c>
      <c r="D344" s="49">
        <v>0</v>
      </c>
      <c r="E344" s="49">
        <v>0</v>
      </c>
      <c r="F344" s="49"/>
      <c r="G344" s="49">
        <v>0</v>
      </c>
      <c r="H344" s="145"/>
      <c r="I344" s="120"/>
    </row>
    <row r="345" spans="1:9" s="79" customFormat="1" ht="12.75">
      <c r="A345" s="66">
        <f t="shared" si="27"/>
        <v>281</v>
      </c>
      <c r="B345" s="86">
        <v>757</v>
      </c>
      <c r="C345" s="87" t="s">
        <v>175</v>
      </c>
      <c r="D345" s="69">
        <f>D347</f>
        <v>323900</v>
      </c>
      <c r="E345" s="69">
        <f>E347</f>
        <v>323900</v>
      </c>
      <c r="F345" s="69">
        <f>F347</f>
        <v>-128176</v>
      </c>
      <c r="G345" s="69">
        <f>G347</f>
        <v>89426</v>
      </c>
      <c r="H345" s="152">
        <f t="shared" si="25"/>
        <v>0.276091386230318</v>
      </c>
      <c r="I345" s="153">
        <f>G345/G$812</f>
        <v>0.013808529831495357</v>
      </c>
    </row>
    <row r="346" spans="1:9" s="82" customFormat="1" ht="12.75">
      <c r="A346" s="66">
        <f t="shared" si="27"/>
        <v>282</v>
      </c>
      <c r="B346" s="85">
        <v>75702</v>
      </c>
      <c r="C346" s="84" t="s">
        <v>176</v>
      </c>
      <c r="D346" s="81"/>
      <c r="E346" s="81"/>
      <c r="F346" s="81"/>
      <c r="G346" s="81"/>
      <c r="H346" s="145"/>
      <c r="I346" s="120"/>
    </row>
    <row r="347" spans="1:9" s="79" customFormat="1" ht="12.75">
      <c r="A347" s="66">
        <f t="shared" si="27"/>
        <v>283</v>
      </c>
      <c r="B347" s="86"/>
      <c r="C347" s="84" t="s">
        <v>177</v>
      </c>
      <c r="D347" s="74">
        <f>D348+D354</f>
        <v>323900</v>
      </c>
      <c r="E347" s="74">
        <f>E348+E354</f>
        <v>323900</v>
      </c>
      <c r="F347" s="74">
        <f>F348+F354</f>
        <v>-128176</v>
      </c>
      <c r="G347" s="74">
        <f>G348+G354</f>
        <v>89426</v>
      </c>
      <c r="H347" s="149">
        <f t="shared" si="25"/>
        <v>0.276091386230318</v>
      </c>
      <c r="I347" s="150">
        <f>G347/G$812</f>
        <v>0.013808529831495357</v>
      </c>
    </row>
    <row r="348" spans="1:9" ht="12.75">
      <c r="A348" s="66">
        <f t="shared" si="27"/>
        <v>284</v>
      </c>
      <c r="B348" s="6">
        <v>4300</v>
      </c>
      <c r="C348" s="6" t="s">
        <v>203</v>
      </c>
      <c r="D348" s="50">
        <f>SUM(D350:D352)</f>
        <v>17700</v>
      </c>
      <c r="E348" s="50">
        <f>SUM(E350:E352)</f>
        <v>17700</v>
      </c>
      <c r="F348" s="50">
        <f>SUM(F350:F352)</f>
        <v>-11500</v>
      </c>
      <c r="G348" s="50">
        <f>SUM(G350:G352)</f>
        <v>6200</v>
      </c>
      <c r="H348" s="145">
        <f t="shared" si="25"/>
        <v>0.3502824858757062</v>
      </c>
      <c r="I348" s="120">
        <f>G348/G$812</f>
        <v>0.0009573601072984503</v>
      </c>
    </row>
    <row r="349" spans="1:9" ht="12.75">
      <c r="A349" s="66">
        <f t="shared" si="27"/>
        <v>285</v>
      </c>
      <c r="B349" s="6"/>
      <c r="C349" s="6" t="s">
        <v>35</v>
      </c>
      <c r="D349" s="49"/>
      <c r="E349" s="49"/>
      <c r="F349" s="49"/>
      <c r="G349" s="49"/>
      <c r="H349" s="145"/>
      <c r="I349" s="120"/>
    </row>
    <row r="350" spans="1:9" ht="12.75">
      <c r="A350" s="66">
        <f t="shared" si="27"/>
        <v>286</v>
      </c>
      <c r="B350" s="6"/>
      <c r="C350" s="6" t="s">
        <v>36</v>
      </c>
      <c r="D350" s="49">
        <v>7700</v>
      </c>
      <c r="E350" s="49">
        <v>7700</v>
      </c>
      <c r="F350" s="49">
        <f>G350-E350</f>
        <v>-3500</v>
      </c>
      <c r="G350" s="49">
        <v>4200</v>
      </c>
      <c r="H350" s="145">
        <f t="shared" si="25"/>
        <v>0.5454545454545454</v>
      </c>
      <c r="I350" s="120">
        <f>G350/G$812</f>
        <v>0.000648534266234434</v>
      </c>
    </row>
    <row r="351" spans="1:9" ht="12.75">
      <c r="A351" s="66">
        <f t="shared" si="27"/>
        <v>287</v>
      </c>
      <c r="B351" s="6"/>
      <c r="C351" s="6" t="s">
        <v>277</v>
      </c>
      <c r="D351" s="49">
        <v>10000</v>
      </c>
      <c r="E351" s="49">
        <v>10000</v>
      </c>
      <c r="F351" s="49">
        <f>G351-E351</f>
        <v>-8000</v>
      </c>
      <c r="G351" s="49">
        <v>2000</v>
      </c>
      <c r="H351" s="145">
        <f t="shared" si="25"/>
        <v>0.2</v>
      </c>
      <c r="I351" s="120">
        <f>G351/G$812</f>
        <v>0.0003088258410640162</v>
      </c>
    </row>
    <row r="352" spans="1:9" ht="12.75">
      <c r="A352" s="66">
        <f t="shared" si="27"/>
        <v>288</v>
      </c>
      <c r="B352" s="6"/>
      <c r="C352" s="6" t="s">
        <v>330</v>
      </c>
      <c r="D352" s="49">
        <v>0</v>
      </c>
      <c r="E352" s="49">
        <v>0</v>
      </c>
      <c r="F352" s="49">
        <f>G352-E352</f>
        <v>0</v>
      </c>
      <c r="G352" s="49">
        <v>0</v>
      </c>
      <c r="H352" s="145"/>
      <c r="I352" s="120"/>
    </row>
    <row r="353" spans="1:9" ht="12.75">
      <c r="A353" s="66">
        <f t="shared" si="27"/>
        <v>289</v>
      </c>
      <c r="B353" s="6">
        <v>8070</v>
      </c>
      <c r="C353" s="6" t="s">
        <v>214</v>
      </c>
      <c r="D353" s="116"/>
      <c r="E353" s="116"/>
      <c r="F353" s="116"/>
      <c r="G353" s="116"/>
      <c r="H353" s="145"/>
      <c r="I353" s="120"/>
    </row>
    <row r="354" spans="1:9" ht="12.75">
      <c r="A354" s="66">
        <f t="shared" si="27"/>
        <v>290</v>
      </c>
      <c r="B354" s="6"/>
      <c r="C354" s="6" t="s">
        <v>215</v>
      </c>
      <c r="D354" s="50">
        <f>SUM(D356:D362)</f>
        <v>306200</v>
      </c>
      <c r="E354" s="50">
        <f>SUM(E356:E362)</f>
        <v>306200</v>
      </c>
      <c r="F354" s="50">
        <f>SUM(F356:F362)</f>
        <v>-116676</v>
      </c>
      <c r="G354" s="50">
        <f>SUM(G356:G362)</f>
        <v>83226</v>
      </c>
      <c r="H354" s="145">
        <f t="shared" si="25"/>
        <v>0.2718027433050294</v>
      </c>
      <c r="I354" s="120">
        <f>G354/G$812</f>
        <v>0.012851169724196906</v>
      </c>
    </row>
    <row r="355" spans="1:9" ht="12.75">
      <c r="A355" s="66">
        <f t="shared" si="27"/>
        <v>291</v>
      </c>
      <c r="B355" s="6"/>
      <c r="C355" s="6" t="s">
        <v>17</v>
      </c>
      <c r="D355" s="49"/>
      <c r="E355" s="49"/>
      <c r="F355" s="49"/>
      <c r="G355" s="49"/>
      <c r="H355" s="145"/>
      <c r="I355" s="120"/>
    </row>
    <row r="356" spans="1:9" ht="12.75">
      <c r="A356" s="66">
        <f t="shared" si="27"/>
        <v>292</v>
      </c>
      <c r="B356" s="6"/>
      <c r="C356" s="6" t="s">
        <v>37</v>
      </c>
      <c r="D356" s="50">
        <v>6600</v>
      </c>
      <c r="E356" s="49">
        <v>6600</v>
      </c>
      <c r="F356" s="49">
        <f>G356-E356</f>
        <v>-3947</v>
      </c>
      <c r="G356" s="49">
        <v>2653</v>
      </c>
      <c r="H356" s="145">
        <f t="shared" si="25"/>
        <v>0.401969696969697</v>
      </c>
      <c r="I356" s="120">
        <f>G356/G$812</f>
        <v>0.0004096574781714175</v>
      </c>
    </row>
    <row r="357" spans="1:9" ht="12.75">
      <c r="A357" s="66">
        <f t="shared" si="27"/>
        <v>293</v>
      </c>
      <c r="B357" s="6"/>
      <c r="C357" s="6" t="s">
        <v>248</v>
      </c>
      <c r="D357" s="50">
        <v>80000</v>
      </c>
      <c r="E357" s="49">
        <v>80000</v>
      </c>
      <c r="F357" s="49">
        <f>G357-E357</f>
        <v>-80000</v>
      </c>
      <c r="G357" s="49">
        <v>0</v>
      </c>
      <c r="H357" s="145"/>
      <c r="I357" s="120"/>
    </row>
    <row r="358" spans="1:9" ht="12.75">
      <c r="A358" s="66">
        <f t="shared" si="27"/>
        <v>294</v>
      </c>
      <c r="B358" s="6"/>
      <c r="C358" s="6" t="s">
        <v>278</v>
      </c>
      <c r="D358" s="50">
        <v>32000</v>
      </c>
      <c r="E358" s="49">
        <v>32000</v>
      </c>
      <c r="F358" s="49">
        <f>G358-E358</f>
        <v>-21096</v>
      </c>
      <c r="G358" s="49">
        <v>10904</v>
      </c>
      <c r="H358" s="145">
        <f t="shared" si="25"/>
        <v>0.34075</v>
      </c>
      <c r="I358" s="120">
        <f aca="true" t="shared" si="30" ref="I358:I365">G358/G$812</f>
        <v>0.0016837184854810163</v>
      </c>
    </row>
    <row r="359" spans="1:9" ht="12.75">
      <c r="A359" s="66">
        <f t="shared" si="27"/>
        <v>295</v>
      </c>
      <c r="B359" s="6"/>
      <c r="C359" s="6" t="s">
        <v>279</v>
      </c>
      <c r="D359" s="50">
        <v>3200</v>
      </c>
      <c r="E359" s="49">
        <v>3200</v>
      </c>
      <c r="F359" s="49">
        <f>G359-E359</f>
        <v>-1759</v>
      </c>
      <c r="G359" s="49">
        <v>1441</v>
      </c>
      <c r="H359" s="145">
        <f t="shared" si="25"/>
        <v>0.4503125</v>
      </c>
      <c r="I359" s="120">
        <f t="shared" si="30"/>
        <v>0.00022250901848662368</v>
      </c>
    </row>
    <row r="360" spans="1:9" s="70" customFormat="1" ht="12.75">
      <c r="A360" s="66">
        <f t="shared" si="27"/>
        <v>296</v>
      </c>
      <c r="B360" s="128"/>
      <c r="C360" s="94" t="s">
        <v>280</v>
      </c>
      <c r="D360" s="50">
        <v>14400</v>
      </c>
      <c r="E360" s="96">
        <v>14400</v>
      </c>
      <c r="F360" s="49">
        <f>G360-E360</f>
        <v>-9874</v>
      </c>
      <c r="G360" s="96">
        <v>4526</v>
      </c>
      <c r="H360" s="145">
        <f t="shared" si="25"/>
        <v>0.31430555555555556</v>
      </c>
      <c r="I360" s="120">
        <f t="shared" si="30"/>
        <v>0.0006988728783278687</v>
      </c>
    </row>
    <row r="361" spans="1:9" s="70" customFormat="1" ht="12.75">
      <c r="A361" s="66">
        <f t="shared" si="27"/>
        <v>297</v>
      </c>
      <c r="B361" s="128"/>
      <c r="C361" s="94" t="s">
        <v>306</v>
      </c>
      <c r="D361" s="50">
        <v>100000</v>
      </c>
      <c r="E361" s="96">
        <v>100000</v>
      </c>
      <c r="F361" s="49"/>
      <c r="G361" s="96">
        <v>38979</v>
      </c>
      <c r="H361" s="145">
        <f t="shared" si="25"/>
        <v>0.38979</v>
      </c>
      <c r="I361" s="120">
        <f t="shared" si="30"/>
        <v>0.006018861229417144</v>
      </c>
    </row>
    <row r="362" spans="1:9" s="70" customFormat="1" ht="12.75">
      <c r="A362" s="66">
        <f t="shared" si="27"/>
        <v>298</v>
      </c>
      <c r="B362" s="128"/>
      <c r="C362" s="94" t="s">
        <v>305</v>
      </c>
      <c r="D362" s="50">
        <v>70000</v>
      </c>
      <c r="E362" s="96">
        <v>70000</v>
      </c>
      <c r="F362" s="49"/>
      <c r="G362" s="96">
        <v>24723</v>
      </c>
      <c r="H362" s="145">
        <f t="shared" si="25"/>
        <v>0.35318571428571427</v>
      </c>
      <c r="I362" s="120">
        <f t="shared" si="30"/>
        <v>0.003817550634312836</v>
      </c>
    </row>
    <row r="363" spans="1:9" s="79" customFormat="1" ht="12.75">
      <c r="A363" s="66">
        <f t="shared" si="27"/>
        <v>299</v>
      </c>
      <c r="B363" s="86">
        <v>758</v>
      </c>
      <c r="C363" s="87" t="s">
        <v>154</v>
      </c>
      <c r="D363" s="69">
        <f>D366++D364</f>
        <v>151484</v>
      </c>
      <c r="E363" s="69">
        <f>E366++E364</f>
        <v>115189</v>
      </c>
      <c r="F363" s="69">
        <f>F366++F364</f>
        <v>0</v>
      </c>
      <c r="G363" s="69">
        <f>G366++G364</f>
        <v>15744</v>
      </c>
      <c r="H363" s="152">
        <f t="shared" si="25"/>
        <v>0.13667971768137582</v>
      </c>
      <c r="I363" s="153">
        <f t="shared" si="30"/>
        <v>0.0024310770208559357</v>
      </c>
    </row>
    <row r="364" spans="1:9" s="82" customFormat="1" ht="12.75">
      <c r="A364" s="66">
        <f t="shared" si="27"/>
        <v>300</v>
      </c>
      <c r="B364" s="85">
        <v>75814</v>
      </c>
      <c r="C364" s="84" t="s">
        <v>351</v>
      </c>
      <c r="D364" s="74">
        <f>D365</f>
        <v>31034</v>
      </c>
      <c r="E364" s="74">
        <f>E365</f>
        <v>31489</v>
      </c>
      <c r="F364" s="74">
        <f>F365</f>
        <v>0</v>
      </c>
      <c r="G364" s="74">
        <f>G365</f>
        <v>15744</v>
      </c>
      <c r="H364" s="145">
        <f t="shared" si="25"/>
        <v>0.49998412143923276</v>
      </c>
      <c r="I364" s="120">
        <f t="shared" si="30"/>
        <v>0.0024310770208559357</v>
      </c>
    </row>
    <row r="365" spans="1:9" s="70" customFormat="1" ht="12.75">
      <c r="A365" s="66">
        <f t="shared" si="27"/>
        <v>301</v>
      </c>
      <c r="B365" s="161">
        <v>2930</v>
      </c>
      <c r="C365" s="94" t="s">
        <v>352</v>
      </c>
      <c r="D365" s="95">
        <v>31034</v>
      </c>
      <c r="E365" s="95">
        <v>31489</v>
      </c>
      <c r="F365" s="95"/>
      <c r="G365" s="95">
        <v>15744</v>
      </c>
      <c r="H365" s="145">
        <f t="shared" si="25"/>
        <v>0.49998412143923276</v>
      </c>
      <c r="I365" s="120">
        <f t="shared" si="30"/>
        <v>0.0024310770208559357</v>
      </c>
    </row>
    <row r="366" spans="1:9" s="82" customFormat="1" ht="12.75">
      <c r="A366" s="66">
        <f t="shared" si="27"/>
        <v>302</v>
      </c>
      <c r="B366" s="85">
        <v>75818</v>
      </c>
      <c r="C366" s="84" t="s">
        <v>155</v>
      </c>
      <c r="D366" s="74">
        <f>D367</f>
        <v>120450</v>
      </c>
      <c r="E366" s="74">
        <f>E367</f>
        <v>83700</v>
      </c>
      <c r="F366" s="74">
        <f>F367</f>
        <v>0</v>
      </c>
      <c r="G366" s="74">
        <f>G367</f>
        <v>0</v>
      </c>
      <c r="H366" s="149"/>
      <c r="I366" s="150"/>
    </row>
    <row r="367" spans="1:9" ht="12.75">
      <c r="A367" s="66">
        <f t="shared" si="27"/>
        <v>303</v>
      </c>
      <c r="B367" s="19">
        <v>4810</v>
      </c>
      <c r="C367" s="19" t="s">
        <v>156</v>
      </c>
      <c r="D367" s="48">
        <f>SUM(D369:D370)</f>
        <v>120450</v>
      </c>
      <c r="E367" s="48">
        <f>SUM(E369:E370)</f>
        <v>83700</v>
      </c>
      <c r="F367" s="48">
        <f>SUM(F369:F370)</f>
        <v>0</v>
      </c>
      <c r="G367" s="48">
        <f>SUM(G369:G370)</f>
        <v>0</v>
      </c>
      <c r="H367" s="145"/>
      <c r="I367" s="120"/>
    </row>
    <row r="368" spans="1:9" ht="12.75">
      <c r="A368" s="66">
        <f t="shared" si="27"/>
        <v>304</v>
      </c>
      <c r="B368" s="19"/>
      <c r="C368" s="19" t="s">
        <v>17</v>
      </c>
      <c r="D368" s="49"/>
      <c r="E368" s="49"/>
      <c r="F368" s="49"/>
      <c r="G368" s="49"/>
      <c r="H368" s="145"/>
      <c r="I368" s="120"/>
    </row>
    <row r="369" spans="1:9" ht="12.75">
      <c r="A369" s="66">
        <f t="shared" si="27"/>
        <v>305</v>
      </c>
      <c r="B369" s="6"/>
      <c r="C369" s="6" t="s">
        <v>157</v>
      </c>
      <c r="D369" s="49">
        <v>115950</v>
      </c>
      <c r="E369" s="49">
        <v>79450</v>
      </c>
      <c r="F369" s="49">
        <v>0</v>
      </c>
      <c r="G369" s="49">
        <v>0</v>
      </c>
      <c r="H369" s="145"/>
      <c r="I369" s="120"/>
    </row>
    <row r="370" spans="1:9" ht="12.75">
      <c r="A370" s="66">
        <f t="shared" si="27"/>
        <v>306</v>
      </c>
      <c r="B370" s="6"/>
      <c r="C370" s="6" t="s">
        <v>158</v>
      </c>
      <c r="D370" s="49">
        <v>4500</v>
      </c>
      <c r="E370" s="49">
        <v>4250</v>
      </c>
      <c r="F370" s="49">
        <v>0</v>
      </c>
      <c r="G370" s="49">
        <v>0</v>
      </c>
      <c r="H370" s="145"/>
      <c r="I370" s="120"/>
    </row>
    <row r="371" spans="1:9" ht="15">
      <c r="A371" s="66">
        <f t="shared" si="27"/>
        <v>307</v>
      </c>
      <c r="B371" s="13">
        <v>801</v>
      </c>
      <c r="C371" s="18" t="s">
        <v>9</v>
      </c>
      <c r="D371" s="54">
        <f>D372+D450+D457+D477+D479+D489</f>
        <v>4785646</v>
      </c>
      <c r="E371" s="54">
        <f>E372+E450+E457+E477+E479+E489</f>
        <v>4820550</v>
      </c>
      <c r="F371" s="54">
        <f>F372+F450+F457+F477+F479+F489</f>
        <v>-381926</v>
      </c>
      <c r="G371" s="54">
        <f>G372+G450+G457+G477+G479+G489</f>
        <v>2338480</v>
      </c>
      <c r="H371" s="152">
        <f aca="true" t="shared" si="31" ref="H371:H429">G371/E371</f>
        <v>0.4851064712532802</v>
      </c>
      <c r="I371" s="153">
        <f>G371/G$812</f>
        <v>0.3610915264056903</v>
      </c>
    </row>
    <row r="372" spans="1:9" ht="12.75">
      <c r="A372" s="66">
        <f t="shared" si="27"/>
        <v>308</v>
      </c>
      <c r="B372" s="15">
        <v>80101</v>
      </c>
      <c r="C372" s="9" t="s">
        <v>281</v>
      </c>
      <c r="D372" s="47">
        <f>D373+D377+D381+D385+D389+D393+D400+D404+D408+D413+D417+D421+D425+D429+D433+D437+D441+D446</f>
        <v>2782581</v>
      </c>
      <c r="E372" s="47">
        <f>E373+E377+E381+E385+E389+E393+E400+E404+E408+E413+E417+E421+E425+E429+E433+E437+E441+E446</f>
        <v>2782449</v>
      </c>
      <c r="F372" s="47">
        <f>F373+F377+F381+F385+F389+F393+F400+F404+F408+F413+F417+F421+F425+F429+F433+F437+F441+F446</f>
        <v>-124200</v>
      </c>
      <c r="G372" s="47">
        <f>G373+G377+G381+G385+G389+G393+G400+G404+G408+G413+G417+G421+G425+G429+G433+G437+G441+G446</f>
        <v>1374617</v>
      </c>
      <c r="H372" s="149">
        <f t="shared" si="31"/>
        <v>0.4940313371422082</v>
      </c>
      <c r="I372" s="150">
        <f>G372/G$812</f>
        <v>0.2122586255829474</v>
      </c>
    </row>
    <row r="373" spans="1:11" ht="12.75">
      <c r="A373" s="66">
        <f t="shared" si="27"/>
        <v>309</v>
      </c>
      <c r="B373" s="6">
        <v>3020</v>
      </c>
      <c r="C373" s="6" t="s">
        <v>58</v>
      </c>
      <c r="D373" s="50">
        <f>SUM(D375:D376)</f>
        <v>41200</v>
      </c>
      <c r="E373" s="50">
        <f>SUM(E375:E376)</f>
        <v>41680</v>
      </c>
      <c r="F373" s="50">
        <f>SUM(F375:F376)</f>
        <v>-9800</v>
      </c>
      <c r="G373" s="50">
        <f>SUM(G375:G376)</f>
        <v>13597</v>
      </c>
      <c r="H373" s="145">
        <f t="shared" si="31"/>
        <v>0.3262236084452975</v>
      </c>
      <c r="I373" s="120">
        <f>G373/G$812</f>
        <v>0.002099552480473714</v>
      </c>
      <c r="J373" s="93"/>
      <c r="K373" s="93"/>
    </row>
    <row r="374" spans="1:11" ht="12.75">
      <c r="A374" s="66">
        <f t="shared" si="27"/>
        <v>310</v>
      </c>
      <c r="B374" s="6"/>
      <c r="C374" s="6" t="s">
        <v>17</v>
      </c>
      <c r="D374" s="49"/>
      <c r="E374" s="49"/>
      <c r="F374" s="49"/>
      <c r="G374" s="49"/>
      <c r="H374" s="145"/>
      <c r="I374" s="120"/>
      <c r="J374" s="93"/>
      <c r="K374" s="93"/>
    </row>
    <row r="375" spans="1:9" ht="12.75">
      <c r="A375" s="66">
        <f t="shared" si="27"/>
        <v>311</v>
      </c>
      <c r="B375" s="6"/>
      <c r="C375" s="6" t="s">
        <v>222</v>
      </c>
      <c r="D375" s="49">
        <v>9900</v>
      </c>
      <c r="E375" s="49">
        <v>9900</v>
      </c>
      <c r="F375" s="49">
        <v>-5800</v>
      </c>
      <c r="G375" s="49">
        <v>1755</v>
      </c>
      <c r="H375" s="145">
        <f t="shared" si="31"/>
        <v>0.17727272727272728</v>
      </c>
      <c r="I375" s="120">
        <f>G375/G$812</f>
        <v>0.00027099467553367423</v>
      </c>
    </row>
    <row r="376" spans="1:9" ht="12.75">
      <c r="A376" s="66">
        <f t="shared" si="27"/>
        <v>312</v>
      </c>
      <c r="B376" s="6"/>
      <c r="C376" s="6" t="s">
        <v>223</v>
      </c>
      <c r="D376" s="49">
        <v>31300</v>
      </c>
      <c r="E376" s="49">
        <v>31780</v>
      </c>
      <c r="F376" s="49">
        <v>-4000</v>
      </c>
      <c r="G376" s="49">
        <v>11842</v>
      </c>
      <c r="H376" s="145">
        <f t="shared" si="31"/>
        <v>0.3726242920075519</v>
      </c>
      <c r="I376" s="120">
        <f>G376/G$812</f>
        <v>0.00182855780494004</v>
      </c>
    </row>
    <row r="377" spans="1:9" ht="12.75">
      <c r="A377" s="66">
        <f t="shared" si="27"/>
        <v>313</v>
      </c>
      <c r="B377" s="6">
        <v>3240</v>
      </c>
      <c r="C377" s="91" t="s">
        <v>375</v>
      </c>
      <c r="D377" s="49">
        <f>SUM(D379:D380)</f>
        <v>0</v>
      </c>
      <c r="E377" s="49">
        <f>SUM(E379:E380)</f>
        <v>1383</v>
      </c>
      <c r="F377" s="49">
        <f>SUM(F379:F380)</f>
        <v>0</v>
      </c>
      <c r="G377" s="49">
        <f>SUM(G379:G380)</f>
        <v>1220</v>
      </c>
      <c r="H377" s="145">
        <f>G377/E377</f>
        <v>0.8821402747650036</v>
      </c>
      <c r="I377" s="120">
        <f>G377/G$812</f>
        <v>0.0001883837630490499</v>
      </c>
    </row>
    <row r="378" spans="1:9" ht="12.75">
      <c r="A378" s="66">
        <f t="shared" si="27"/>
        <v>314</v>
      </c>
      <c r="B378" s="6"/>
      <c r="C378" s="6" t="s">
        <v>17</v>
      </c>
      <c r="D378" s="49"/>
      <c r="E378" s="49"/>
      <c r="F378" s="49"/>
      <c r="G378" s="49"/>
      <c r="H378" s="145"/>
      <c r="I378" s="120"/>
    </row>
    <row r="379" spans="1:9" ht="12.75">
      <c r="A379" s="66">
        <f t="shared" si="27"/>
        <v>315</v>
      </c>
      <c r="B379" s="6"/>
      <c r="C379" s="6" t="s">
        <v>222</v>
      </c>
      <c r="D379" s="49">
        <v>0</v>
      </c>
      <c r="E379" s="49">
        <v>1304</v>
      </c>
      <c r="F379" s="49"/>
      <c r="G379" s="49">
        <v>1141</v>
      </c>
      <c r="H379" s="145">
        <f>G379/E379</f>
        <v>0.875</v>
      </c>
      <c r="I379" s="120">
        <f>G379/G$812</f>
        <v>0.00017618514232702124</v>
      </c>
    </row>
    <row r="380" spans="1:9" ht="12.75">
      <c r="A380" s="66">
        <f t="shared" si="27"/>
        <v>316</v>
      </c>
      <c r="B380" s="6"/>
      <c r="C380" s="6" t="s">
        <v>223</v>
      </c>
      <c r="D380" s="49">
        <v>0</v>
      </c>
      <c r="E380" s="49">
        <v>79</v>
      </c>
      <c r="F380" s="49"/>
      <c r="G380" s="49">
        <v>79</v>
      </c>
      <c r="H380" s="145">
        <f>G380/E380</f>
        <v>1</v>
      </c>
      <c r="I380" s="120">
        <f>G380/G$812</f>
        <v>1.219862072202864E-05</v>
      </c>
    </row>
    <row r="381" spans="1:9" ht="12.75">
      <c r="A381" s="66">
        <f t="shared" si="27"/>
        <v>317</v>
      </c>
      <c r="B381" s="6">
        <v>4010</v>
      </c>
      <c r="C381" s="6" t="s">
        <v>39</v>
      </c>
      <c r="D381" s="50">
        <f>SUM(D383:D384)</f>
        <v>1547600</v>
      </c>
      <c r="E381" s="50">
        <f>SUM(E383:E384)</f>
        <v>1553900</v>
      </c>
      <c r="F381" s="50">
        <f>SUM(F383:F384)</f>
        <v>-55000</v>
      </c>
      <c r="G381" s="50">
        <f>SUM(G383:G384)</f>
        <v>738752</v>
      </c>
      <c r="H381" s="145">
        <f t="shared" si="31"/>
        <v>0.47541798056502993</v>
      </c>
      <c r="I381" s="120">
        <f>G381/G$812</f>
        <v>0.11407285386886205</v>
      </c>
    </row>
    <row r="382" spans="1:9" ht="12.75">
      <c r="A382" s="66">
        <f t="shared" si="27"/>
        <v>318</v>
      </c>
      <c r="B382" s="6"/>
      <c r="C382" s="6" t="s">
        <v>17</v>
      </c>
      <c r="D382" s="49"/>
      <c r="E382" s="49"/>
      <c r="F382" s="49"/>
      <c r="G382" s="49"/>
      <c r="H382" s="145"/>
      <c r="I382" s="120"/>
    </row>
    <row r="383" spans="1:9" ht="12.75">
      <c r="A383" s="66">
        <f t="shared" si="27"/>
        <v>319</v>
      </c>
      <c r="B383" s="6"/>
      <c r="C383" s="6" t="s">
        <v>222</v>
      </c>
      <c r="D383" s="49">
        <v>1193200</v>
      </c>
      <c r="E383" s="49">
        <v>1193200</v>
      </c>
      <c r="F383" s="49">
        <v>-55000</v>
      </c>
      <c r="G383" s="49">
        <v>565431</v>
      </c>
      <c r="H383" s="145">
        <f t="shared" si="31"/>
        <v>0.4738778075762655</v>
      </c>
      <c r="I383" s="120">
        <f>G383/G$812</f>
        <v>0.08730985206933387</v>
      </c>
    </row>
    <row r="384" spans="1:9" ht="12.75">
      <c r="A384" s="66">
        <f t="shared" si="27"/>
        <v>320</v>
      </c>
      <c r="B384" s="6"/>
      <c r="C384" s="6" t="s">
        <v>223</v>
      </c>
      <c r="D384" s="49">
        <v>354400</v>
      </c>
      <c r="E384" s="49">
        <v>360700</v>
      </c>
      <c r="F384" s="49">
        <v>0</v>
      </c>
      <c r="G384" s="49">
        <v>173321</v>
      </c>
      <c r="H384" s="145">
        <f t="shared" si="31"/>
        <v>0.4805128915996673</v>
      </c>
      <c r="I384" s="120">
        <f>G384/G$812</f>
        <v>0.026763001799528174</v>
      </c>
    </row>
    <row r="385" spans="1:9" ht="12.75">
      <c r="A385" s="66">
        <f t="shared" si="27"/>
        <v>321</v>
      </c>
      <c r="B385" s="6">
        <v>4040</v>
      </c>
      <c r="C385" s="6" t="s">
        <v>40</v>
      </c>
      <c r="D385" s="50">
        <f>SUM(D387:D388)</f>
        <v>118600</v>
      </c>
      <c r="E385" s="50">
        <f>SUM(E387:E388)</f>
        <v>113052</v>
      </c>
      <c r="F385" s="50">
        <f>SUM(F387:F388)</f>
        <v>-3300</v>
      </c>
      <c r="G385" s="50">
        <f>SUM(G387:G388)</f>
        <v>112964</v>
      </c>
      <c r="H385" s="145">
        <f t="shared" si="31"/>
        <v>0.9992215971411386</v>
      </c>
      <c r="I385" s="120">
        <f>G385/G$812</f>
        <v>0.017443101154977762</v>
      </c>
    </row>
    <row r="386" spans="1:9" ht="12.75">
      <c r="A386" s="66">
        <f t="shared" si="27"/>
        <v>322</v>
      </c>
      <c r="B386" s="6"/>
      <c r="C386" s="6" t="s">
        <v>17</v>
      </c>
      <c r="D386" s="49"/>
      <c r="E386" s="49"/>
      <c r="F386" s="49"/>
      <c r="G386" s="49"/>
      <c r="H386" s="145"/>
      <c r="I386" s="120"/>
    </row>
    <row r="387" spans="1:9" ht="12.75">
      <c r="A387" s="66">
        <f t="shared" si="27"/>
        <v>323</v>
      </c>
      <c r="B387" s="6"/>
      <c r="C387" s="6" t="s">
        <v>222</v>
      </c>
      <c r="D387" s="49">
        <v>92100</v>
      </c>
      <c r="E387" s="49">
        <v>88652</v>
      </c>
      <c r="F387" s="49">
        <v>0</v>
      </c>
      <c r="G387" s="49">
        <v>88651</v>
      </c>
      <c r="H387" s="145">
        <f t="shared" si="31"/>
        <v>0.9999887199386365</v>
      </c>
      <c r="I387" s="120">
        <f>G387/G$812</f>
        <v>0.01368885981808305</v>
      </c>
    </row>
    <row r="388" spans="1:9" ht="12.75">
      <c r="A388" s="66">
        <f t="shared" si="27"/>
        <v>324</v>
      </c>
      <c r="B388" s="6"/>
      <c r="C388" s="6" t="s">
        <v>223</v>
      </c>
      <c r="D388" s="49">
        <v>26500</v>
      </c>
      <c r="E388" s="49">
        <v>24400</v>
      </c>
      <c r="F388" s="49">
        <v>-3300</v>
      </c>
      <c r="G388" s="49">
        <v>24313</v>
      </c>
      <c r="H388" s="145">
        <f t="shared" si="31"/>
        <v>0.9964344262295082</v>
      </c>
      <c r="I388" s="120">
        <f>G388/G$812</f>
        <v>0.003754241336894713</v>
      </c>
    </row>
    <row r="389" spans="1:9" ht="12.75">
      <c r="A389" s="66">
        <f t="shared" si="27"/>
        <v>325</v>
      </c>
      <c r="B389" s="6">
        <v>4110</v>
      </c>
      <c r="C389" s="6" t="s">
        <v>44</v>
      </c>
      <c r="D389" s="50">
        <f>SUM(D391:D392)</f>
        <v>301100</v>
      </c>
      <c r="E389" s="50">
        <f>SUM(E391:E392)</f>
        <v>302320</v>
      </c>
      <c r="F389" s="50">
        <f>SUM(F391:F392)</f>
        <v>-11000</v>
      </c>
      <c r="G389" s="50">
        <f>SUM(G391:G392)</f>
        <v>155114</v>
      </c>
      <c r="H389" s="145">
        <f t="shared" si="31"/>
        <v>0.513078856840434</v>
      </c>
      <c r="I389" s="120">
        <f>G389/G$812</f>
        <v>0.023951605755401905</v>
      </c>
    </row>
    <row r="390" spans="1:9" ht="12.75">
      <c r="A390" s="66">
        <f t="shared" si="27"/>
        <v>326</v>
      </c>
      <c r="B390" s="6"/>
      <c r="C390" s="6" t="s">
        <v>17</v>
      </c>
      <c r="D390" s="49"/>
      <c r="E390" s="49"/>
      <c r="F390" s="49"/>
      <c r="G390" s="49"/>
      <c r="H390" s="145"/>
      <c r="I390" s="120"/>
    </row>
    <row r="391" spans="1:9" ht="12.75">
      <c r="A391" s="66">
        <f aca="true" t="shared" si="32" ref="A391:A454">A390+1</f>
        <v>327</v>
      </c>
      <c r="B391" s="6"/>
      <c r="C391" s="6" t="s">
        <v>222</v>
      </c>
      <c r="D391" s="49">
        <v>227900</v>
      </c>
      <c r="E391" s="49">
        <v>227900</v>
      </c>
      <c r="F391" s="49">
        <v>-11000</v>
      </c>
      <c r="G391" s="49">
        <v>118275</v>
      </c>
      <c r="H391" s="145">
        <f t="shared" si="31"/>
        <v>0.5189776217639316</v>
      </c>
      <c r="I391" s="120">
        <f>G391/G$812</f>
        <v>0.018263188175923258</v>
      </c>
    </row>
    <row r="392" spans="1:9" ht="12.75">
      <c r="A392" s="66">
        <f t="shared" si="32"/>
        <v>328</v>
      </c>
      <c r="B392" s="6"/>
      <c r="C392" s="6" t="s">
        <v>223</v>
      </c>
      <c r="D392" s="49">
        <v>73200</v>
      </c>
      <c r="E392" s="49">
        <v>74420</v>
      </c>
      <c r="F392" s="49">
        <v>0</v>
      </c>
      <c r="G392" s="49">
        <v>36839</v>
      </c>
      <c r="H392" s="145">
        <f t="shared" si="31"/>
        <v>0.4950147809728568</v>
      </c>
      <c r="I392" s="120">
        <f>G392/G$812</f>
        <v>0.005688417579478647</v>
      </c>
    </row>
    <row r="393" spans="1:9" ht="12.75">
      <c r="A393" s="66">
        <f t="shared" si="32"/>
        <v>329</v>
      </c>
      <c r="B393" s="6">
        <v>4120</v>
      </c>
      <c r="C393" s="6" t="s">
        <v>45</v>
      </c>
      <c r="D393" s="50">
        <f>SUM(D395:D396)</f>
        <v>41300</v>
      </c>
      <c r="E393" s="50">
        <f>SUM(E395:E396)</f>
        <v>41470</v>
      </c>
      <c r="F393" s="50">
        <f>SUM(F395:F396)</f>
        <v>-1200</v>
      </c>
      <c r="G393" s="50">
        <f>SUM(G395:G396)</f>
        <v>21095</v>
      </c>
      <c r="H393" s="145">
        <f t="shared" si="31"/>
        <v>0.5086809741982156</v>
      </c>
      <c r="I393" s="120">
        <f>G393/G$812</f>
        <v>0.0032573405586227107</v>
      </c>
    </row>
    <row r="394" spans="1:9" ht="12.75">
      <c r="A394" s="66">
        <f t="shared" si="32"/>
        <v>330</v>
      </c>
      <c r="B394" s="6"/>
      <c r="C394" s="6" t="s">
        <v>17</v>
      </c>
      <c r="D394" s="49"/>
      <c r="E394" s="49"/>
      <c r="F394" s="49"/>
      <c r="G394" s="49"/>
      <c r="H394" s="145"/>
      <c r="I394" s="120"/>
    </row>
    <row r="395" spans="1:9" ht="12.75">
      <c r="A395" s="66">
        <f t="shared" si="32"/>
        <v>331</v>
      </c>
      <c r="B395" s="6"/>
      <c r="C395" s="6" t="s">
        <v>222</v>
      </c>
      <c r="D395" s="49">
        <v>31200</v>
      </c>
      <c r="E395" s="49">
        <v>31200</v>
      </c>
      <c r="F395" s="49">
        <v>-1000</v>
      </c>
      <c r="G395" s="49">
        <v>15868</v>
      </c>
      <c r="H395" s="145">
        <f t="shared" si="31"/>
        <v>0.5085897435897436</v>
      </c>
      <c r="I395" s="120">
        <f>G395/G$812</f>
        <v>0.0024502242230019047</v>
      </c>
    </row>
    <row r="396" spans="1:9" ht="12.75">
      <c r="A396" s="66">
        <f t="shared" si="32"/>
        <v>332</v>
      </c>
      <c r="B396" s="6"/>
      <c r="C396" s="6" t="s">
        <v>223</v>
      </c>
      <c r="D396" s="49">
        <v>10100</v>
      </c>
      <c r="E396" s="49">
        <v>10270</v>
      </c>
      <c r="F396" s="49">
        <v>-200</v>
      </c>
      <c r="G396" s="49">
        <v>5227</v>
      </c>
      <c r="H396" s="145">
        <f t="shared" si="31"/>
        <v>0.5089581304771178</v>
      </c>
      <c r="I396" s="120">
        <f>G396/G$812</f>
        <v>0.0008071163356208063</v>
      </c>
    </row>
    <row r="397" spans="1:9" ht="12.75">
      <c r="A397" s="66"/>
      <c r="B397" s="6"/>
      <c r="C397" s="6"/>
      <c r="D397" s="49"/>
      <c r="E397" s="49"/>
      <c r="F397" s="49"/>
      <c r="G397" s="49"/>
      <c r="H397" s="145"/>
      <c r="I397" s="120"/>
    </row>
    <row r="398" spans="1:9" ht="12.75">
      <c r="A398" s="66"/>
      <c r="B398" s="6"/>
      <c r="C398" s="6"/>
      <c r="D398" s="49"/>
      <c r="E398" s="49"/>
      <c r="F398" s="49"/>
      <c r="G398" s="49"/>
      <c r="H398" s="145"/>
      <c r="I398" s="120"/>
    </row>
    <row r="399" spans="1:9" ht="12.75">
      <c r="A399" s="66">
        <f>A396+1</f>
        <v>333</v>
      </c>
      <c r="B399" s="6">
        <v>4140</v>
      </c>
      <c r="C399" s="6" t="s">
        <v>224</v>
      </c>
      <c r="D399" s="49"/>
      <c r="E399" s="49"/>
      <c r="F399" s="49"/>
      <c r="G399" s="49"/>
      <c r="H399" s="145"/>
      <c r="I399" s="120"/>
    </row>
    <row r="400" spans="1:9" ht="12.75">
      <c r="A400" s="66">
        <f t="shared" si="32"/>
        <v>334</v>
      </c>
      <c r="B400" s="6"/>
      <c r="C400" s="6" t="s">
        <v>225</v>
      </c>
      <c r="D400" s="48">
        <f>SUM(D402:D403)</f>
        <v>6000</v>
      </c>
      <c r="E400" s="48">
        <f>SUM(E402:E403)</f>
        <v>0</v>
      </c>
      <c r="F400" s="48">
        <f>SUM(F402:F403)</f>
        <v>-400</v>
      </c>
      <c r="G400" s="48">
        <f>SUM(G402:G403)</f>
        <v>0</v>
      </c>
      <c r="H400" s="145"/>
      <c r="I400" s="120"/>
    </row>
    <row r="401" spans="1:9" ht="12.75">
      <c r="A401" s="66">
        <f t="shared" si="32"/>
        <v>335</v>
      </c>
      <c r="B401" s="6"/>
      <c r="C401" s="6" t="s">
        <v>17</v>
      </c>
      <c r="D401" s="49"/>
      <c r="E401" s="49"/>
      <c r="F401" s="49"/>
      <c r="G401" s="49"/>
      <c r="H401" s="145"/>
      <c r="I401" s="120"/>
    </row>
    <row r="402" spans="1:9" ht="12.75">
      <c r="A402" s="66">
        <f t="shared" si="32"/>
        <v>336</v>
      </c>
      <c r="B402" s="6"/>
      <c r="C402" s="6" t="s">
        <v>222</v>
      </c>
      <c r="D402" s="49">
        <v>6000</v>
      </c>
      <c r="E402" s="49">
        <v>0</v>
      </c>
      <c r="F402" s="49">
        <v>-400</v>
      </c>
      <c r="G402" s="49">
        <v>0</v>
      </c>
      <c r="H402" s="145"/>
      <c r="I402" s="120"/>
    </row>
    <row r="403" spans="1:9" ht="12.75">
      <c r="A403" s="66">
        <f t="shared" si="32"/>
        <v>337</v>
      </c>
      <c r="B403" s="6"/>
      <c r="C403" s="6" t="s">
        <v>223</v>
      </c>
      <c r="D403" s="49">
        <v>0</v>
      </c>
      <c r="E403" s="49">
        <v>0</v>
      </c>
      <c r="F403" s="49">
        <v>0</v>
      </c>
      <c r="G403" s="49">
        <f>E403+F403</f>
        <v>0</v>
      </c>
      <c r="H403" s="145"/>
      <c r="I403" s="120"/>
    </row>
    <row r="404" spans="1:9" ht="12.75">
      <c r="A404" s="66">
        <f t="shared" si="32"/>
        <v>338</v>
      </c>
      <c r="B404" s="6">
        <v>4210</v>
      </c>
      <c r="C404" s="6" t="s">
        <v>205</v>
      </c>
      <c r="D404" s="50">
        <f>SUM(D406:D407)</f>
        <v>169481</v>
      </c>
      <c r="E404" s="50">
        <f>SUM(E406:E407)</f>
        <v>169481</v>
      </c>
      <c r="F404" s="50">
        <f>SUM(F406:F407)</f>
        <v>-13700</v>
      </c>
      <c r="G404" s="50">
        <f>SUM(G406:G407)</f>
        <v>74272</v>
      </c>
      <c r="H404" s="145">
        <f t="shared" si="31"/>
        <v>0.43823201420808233</v>
      </c>
      <c r="I404" s="120">
        <f>G404/G$812</f>
        <v>0.011468556433753305</v>
      </c>
    </row>
    <row r="405" spans="1:9" ht="12.75">
      <c r="A405" s="66">
        <f t="shared" si="32"/>
        <v>339</v>
      </c>
      <c r="B405" s="6"/>
      <c r="C405" s="6" t="s">
        <v>17</v>
      </c>
      <c r="D405" s="49"/>
      <c r="E405" s="49"/>
      <c r="F405" s="49"/>
      <c r="G405" s="49"/>
      <c r="H405" s="145"/>
      <c r="I405" s="120"/>
    </row>
    <row r="406" spans="1:9" ht="12.75">
      <c r="A406" s="66">
        <f t="shared" si="32"/>
        <v>340</v>
      </c>
      <c r="B406" s="6"/>
      <c r="C406" s="6" t="s">
        <v>222</v>
      </c>
      <c r="D406" s="49">
        <v>134381</v>
      </c>
      <c r="E406" s="49">
        <v>134381</v>
      </c>
      <c r="F406" s="49">
        <v>-9700</v>
      </c>
      <c r="G406" s="49">
        <v>60531</v>
      </c>
      <c r="H406" s="145">
        <f t="shared" si="31"/>
        <v>0.45044314300384725</v>
      </c>
      <c r="I406" s="120">
        <f>G406/G$812</f>
        <v>0.009346768492722982</v>
      </c>
    </row>
    <row r="407" spans="1:9" ht="12.75">
      <c r="A407" s="66">
        <f t="shared" si="32"/>
        <v>341</v>
      </c>
      <c r="B407" s="6"/>
      <c r="C407" s="6" t="s">
        <v>223</v>
      </c>
      <c r="D407" s="49">
        <v>35100</v>
      </c>
      <c r="E407" s="49">
        <v>35100</v>
      </c>
      <c r="F407" s="49">
        <v>-4000</v>
      </c>
      <c r="G407" s="49">
        <v>13741</v>
      </c>
      <c r="H407" s="145">
        <f t="shared" si="31"/>
        <v>0.3914814814814815</v>
      </c>
      <c r="I407" s="120">
        <f>G407/G$812</f>
        <v>0.002121787941030323</v>
      </c>
    </row>
    <row r="408" spans="1:9" ht="12.75">
      <c r="A408" s="66">
        <f t="shared" si="32"/>
        <v>342</v>
      </c>
      <c r="B408" s="6">
        <v>4220</v>
      </c>
      <c r="C408" s="6" t="s">
        <v>216</v>
      </c>
      <c r="D408" s="49">
        <f>SUM(D410:D411)</f>
        <v>111900</v>
      </c>
      <c r="E408" s="49">
        <f>SUM(E410:E411)</f>
        <v>111900</v>
      </c>
      <c r="F408" s="49">
        <f>SUM(F410:F411)</f>
        <v>0</v>
      </c>
      <c r="G408" s="49">
        <f>SUM(G410:G411)</f>
        <v>53238</v>
      </c>
      <c r="H408" s="145">
        <f t="shared" si="31"/>
        <v>0.4757640750670241</v>
      </c>
      <c r="I408" s="120">
        <f>G408/G$812</f>
        <v>0.008220635063283048</v>
      </c>
    </row>
    <row r="409" spans="1:9" ht="12.75">
      <c r="A409" s="66">
        <f t="shared" si="32"/>
        <v>343</v>
      </c>
      <c r="B409" s="6"/>
      <c r="C409" s="6" t="s">
        <v>17</v>
      </c>
      <c r="D409" s="49"/>
      <c r="E409" s="49"/>
      <c r="F409" s="49"/>
      <c r="G409" s="49"/>
      <c r="H409" s="145"/>
      <c r="I409" s="120"/>
    </row>
    <row r="410" spans="1:9" ht="12.75">
      <c r="A410" s="66">
        <f t="shared" si="32"/>
        <v>344</v>
      </c>
      <c r="B410" s="6"/>
      <c r="C410" s="6" t="s">
        <v>222</v>
      </c>
      <c r="D410" s="49">
        <v>76800</v>
      </c>
      <c r="E410" s="49">
        <v>76800</v>
      </c>
      <c r="F410" s="49">
        <v>0</v>
      </c>
      <c r="G410" s="49">
        <v>35179</v>
      </c>
      <c r="H410" s="145">
        <f t="shared" si="31"/>
        <v>0.45805989583333334</v>
      </c>
      <c r="I410" s="120">
        <f>G410/G$812</f>
        <v>0.005432092131395513</v>
      </c>
    </row>
    <row r="411" spans="1:9" ht="12.75">
      <c r="A411" s="66">
        <f t="shared" si="32"/>
        <v>345</v>
      </c>
      <c r="B411" s="6"/>
      <c r="C411" s="6" t="s">
        <v>223</v>
      </c>
      <c r="D411" s="49">
        <v>35100</v>
      </c>
      <c r="E411" s="49">
        <v>35100</v>
      </c>
      <c r="F411" s="49">
        <v>0</v>
      </c>
      <c r="G411" s="49">
        <v>18059</v>
      </c>
      <c r="H411" s="145">
        <f t="shared" si="31"/>
        <v>0.5145014245014246</v>
      </c>
      <c r="I411" s="120">
        <f>G411/G$812</f>
        <v>0.0027885429318875343</v>
      </c>
    </row>
    <row r="412" spans="1:9" ht="12.75">
      <c r="A412" s="66">
        <f t="shared" si="32"/>
        <v>346</v>
      </c>
      <c r="B412" s="6">
        <v>4240</v>
      </c>
      <c r="C412" s="44" t="s">
        <v>217</v>
      </c>
      <c r="D412" s="116"/>
      <c r="E412" s="116"/>
      <c r="F412" s="116"/>
      <c r="G412" s="116"/>
      <c r="H412" s="145"/>
      <c r="I412" s="120"/>
    </row>
    <row r="413" spans="1:9" ht="12.75">
      <c r="A413" s="66">
        <f t="shared" si="32"/>
        <v>347</v>
      </c>
      <c r="B413" s="6"/>
      <c r="C413" s="44" t="s">
        <v>218</v>
      </c>
      <c r="D413" s="50">
        <f>SUM(D415:D416)</f>
        <v>10600</v>
      </c>
      <c r="E413" s="50">
        <f>SUM(E415:E416)</f>
        <v>15600</v>
      </c>
      <c r="F413" s="50">
        <f>SUM(F415:F416)</f>
        <v>-7600</v>
      </c>
      <c r="G413" s="50">
        <f>SUM(G415:G416)</f>
        <v>3811</v>
      </c>
      <c r="H413" s="145">
        <f t="shared" si="31"/>
        <v>0.2442948717948718</v>
      </c>
      <c r="I413" s="120">
        <f>G413/G$812</f>
        <v>0.0005884676401474828</v>
      </c>
    </row>
    <row r="414" spans="1:9" ht="12.75">
      <c r="A414" s="66">
        <f t="shared" si="32"/>
        <v>348</v>
      </c>
      <c r="B414" s="6"/>
      <c r="C414" s="6" t="s">
        <v>17</v>
      </c>
      <c r="D414" s="49"/>
      <c r="E414" s="49"/>
      <c r="F414" s="49"/>
      <c r="G414" s="49"/>
      <c r="H414" s="145"/>
      <c r="I414" s="120"/>
    </row>
    <row r="415" spans="1:9" ht="12.75">
      <c r="A415" s="66">
        <f t="shared" si="32"/>
        <v>349</v>
      </c>
      <c r="B415" s="6"/>
      <c r="C415" s="6" t="s">
        <v>222</v>
      </c>
      <c r="D415" s="49">
        <v>6100</v>
      </c>
      <c r="E415" s="49">
        <v>11100</v>
      </c>
      <c r="F415" s="49">
        <v>-4000</v>
      </c>
      <c r="G415" s="49">
        <v>2067</v>
      </c>
      <c r="H415" s="145">
        <f t="shared" si="31"/>
        <v>0.18621621621621623</v>
      </c>
      <c r="I415" s="120">
        <f>G415/G$812</f>
        <v>0.00031917150673966074</v>
      </c>
    </row>
    <row r="416" spans="1:9" ht="12.75">
      <c r="A416" s="66">
        <f t="shared" si="32"/>
        <v>350</v>
      </c>
      <c r="B416" s="6"/>
      <c r="C416" s="6" t="s">
        <v>223</v>
      </c>
      <c r="D416" s="49">
        <v>4500</v>
      </c>
      <c r="E416" s="49">
        <v>4500</v>
      </c>
      <c r="F416" s="49">
        <v>-3600</v>
      </c>
      <c r="G416" s="49">
        <v>1744</v>
      </c>
      <c r="H416" s="145">
        <f t="shared" si="31"/>
        <v>0.38755555555555554</v>
      </c>
      <c r="I416" s="120">
        <f>G416/G$812</f>
        <v>0.00026929613340782215</v>
      </c>
    </row>
    <row r="417" spans="1:9" ht="12.75">
      <c r="A417" s="66">
        <f t="shared" si="32"/>
        <v>351</v>
      </c>
      <c r="B417" s="6">
        <v>4260</v>
      </c>
      <c r="C417" s="6" t="s">
        <v>209</v>
      </c>
      <c r="D417" s="50">
        <f>SUM(D419:D420)</f>
        <v>46000</v>
      </c>
      <c r="E417" s="50">
        <f>SUM(E419:E420)</f>
        <v>46000</v>
      </c>
      <c r="F417" s="50">
        <f>SUM(F419:F420)</f>
        <v>-600</v>
      </c>
      <c r="G417" s="50">
        <f>SUM(G419:G420)</f>
        <v>24329</v>
      </c>
      <c r="H417" s="145">
        <f t="shared" si="31"/>
        <v>0.528891304347826</v>
      </c>
      <c r="I417" s="120">
        <f>G417/G$812</f>
        <v>0.003756711943623225</v>
      </c>
    </row>
    <row r="418" spans="1:9" ht="12.75">
      <c r="A418" s="66">
        <f t="shared" si="32"/>
        <v>352</v>
      </c>
      <c r="B418" s="6"/>
      <c r="C418" s="6" t="s">
        <v>17</v>
      </c>
      <c r="D418" s="49"/>
      <c r="E418" s="49"/>
      <c r="F418" s="49"/>
      <c r="G418" s="49"/>
      <c r="H418" s="145"/>
      <c r="I418" s="120"/>
    </row>
    <row r="419" spans="1:9" ht="12.75">
      <c r="A419" s="66">
        <f t="shared" si="32"/>
        <v>353</v>
      </c>
      <c r="B419" s="6"/>
      <c r="C419" s="6" t="s">
        <v>222</v>
      </c>
      <c r="D419" s="49">
        <v>35700</v>
      </c>
      <c r="E419" s="49">
        <v>35700</v>
      </c>
      <c r="F419" s="49">
        <v>0</v>
      </c>
      <c r="G419" s="49">
        <v>18808</v>
      </c>
      <c r="H419" s="145">
        <f t="shared" si="31"/>
        <v>0.5268347338935574</v>
      </c>
      <c r="I419" s="120">
        <f>G419/G$812</f>
        <v>0.0029041982093660082</v>
      </c>
    </row>
    <row r="420" spans="1:9" ht="12.75">
      <c r="A420" s="66">
        <f t="shared" si="32"/>
        <v>354</v>
      </c>
      <c r="B420" s="6"/>
      <c r="C420" s="6" t="s">
        <v>223</v>
      </c>
      <c r="D420" s="49">
        <v>10300</v>
      </c>
      <c r="E420" s="49">
        <v>10300</v>
      </c>
      <c r="F420" s="49">
        <v>-600</v>
      </c>
      <c r="G420" s="49">
        <v>5521</v>
      </c>
      <c r="H420" s="145">
        <f t="shared" si="31"/>
        <v>0.5360194174757281</v>
      </c>
      <c r="I420" s="120">
        <f>G420/G$812</f>
        <v>0.0008525137342572167</v>
      </c>
    </row>
    <row r="421" spans="1:9" ht="12.75">
      <c r="A421" s="66">
        <f t="shared" si="32"/>
        <v>355</v>
      </c>
      <c r="B421" s="6">
        <v>4270</v>
      </c>
      <c r="C421" s="6" t="s">
        <v>204</v>
      </c>
      <c r="D421" s="48">
        <f>SUM(D423:D424)</f>
        <v>53800</v>
      </c>
      <c r="E421" s="48">
        <f>SUM(E423:E424)</f>
        <v>50813</v>
      </c>
      <c r="F421" s="48">
        <f>SUM(F423:F424)</f>
        <v>-7800</v>
      </c>
      <c r="G421" s="48">
        <f>SUM(G423:G424)</f>
        <v>19463</v>
      </c>
      <c r="H421" s="145">
        <f t="shared" si="31"/>
        <v>0.3830319012851042</v>
      </c>
      <c r="I421" s="120">
        <f>G421/G$812</f>
        <v>0.003005338672314474</v>
      </c>
    </row>
    <row r="422" spans="1:9" ht="12.75">
      <c r="A422" s="66">
        <f t="shared" si="32"/>
        <v>356</v>
      </c>
      <c r="B422" s="6"/>
      <c r="C422" s="6" t="s">
        <v>17</v>
      </c>
      <c r="D422" s="49"/>
      <c r="E422" s="49"/>
      <c r="F422" s="49"/>
      <c r="G422" s="49"/>
      <c r="H422" s="145"/>
      <c r="I422" s="120"/>
    </row>
    <row r="423" spans="1:9" ht="12.75">
      <c r="A423" s="66">
        <f t="shared" si="32"/>
        <v>357</v>
      </c>
      <c r="B423" s="6"/>
      <c r="C423" s="6" t="s">
        <v>222</v>
      </c>
      <c r="D423" s="49">
        <v>32800</v>
      </c>
      <c r="E423" s="49">
        <v>42248</v>
      </c>
      <c r="F423" s="49">
        <v>-4000</v>
      </c>
      <c r="G423" s="49">
        <v>18729</v>
      </c>
      <c r="H423" s="145">
        <f t="shared" si="31"/>
        <v>0.44331092596099225</v>
      </c>
      <c r="I423" s="120">
        <f>G423/G$812</f>
        <v>0.0028919995886439796</v>
      </c>
    </row>
    <row r="424" spans="1:9" ht="12.75">
      <c r="A424" s="66">
        <f t="shared" si="32"/>
        <v>358</v>
      </c>
      <c r="B424" s="6"/>
      <c r="C424" s="6" t="s">
        <v>223</v>
      </c>
      <c r="D424" s="49">
        <v>21000</v>
      </c>
      <c r="E424" s="49">
        <v>8565</v>
      </c>
      <c r="F424" s="49">
        <v>-3800</v>
      </c>
      <c r="G424" s="49">
        <v>734</v>
      </c>
      <c r="H424" s="145">
        <f t="shared" si="31"/>
        <v>0.085697606538237</v>
      </c>
      <c r="I424" s="120">
        <f>G424/G$812</f>
        <v>0.00011333908367049395</v>
      </c>
    </row>
    <row r="425" spans="1:9" ht="12.75">
      <c r="A425" s="66">
        <f t="shared" si="32"/>
        <v>359</v>
      </c>
      <c r="B425" s="6">
        <v>4300</v>
      </c>
      <c r="C425" s="6" t="s">
        <v>203</v>
      </c>
      <c r="D425" s="48">
        <f>SUM(D427:D428)</f>
        <v>207000</v>
      </c>
      <c r="E425" s="48">
        <f>SUM(E427:E428)</f>
        <v>214000</v>
      </c>
      <c r="F425" s="48">
        <f>SUM(F427:F428)</f>
        <v>-4800</v>
      </c>
      <c r="G425" s="48">
        <f>SUM(G427:G428)</f>
        <v>87928</v>
      </c>
      <c r="H425" s="145">
        <f t="shared" si="31"/>
        <v>0.4108785046728972</v>
      </c>
      <c r="I425" s="120">
        <f>G425/G$812</f>
        <v>0.013577219276538408</v>
      </c>
    </row>
    <row r="426" spans="1:9" ht="12.75">
      <c r="A426" s="66">
        <f t="shared" si="32"/>
        <v>360</v>
      </c>
      <c r="B426" s="6"/>
      <c r="C426" s="6" t="s">
        <v>17</v>
      </c>
      <c r="D426" s="49"/>
      <c r="E426" s="49"/>
      <c r="F426" s="49"/>
      <c r="G426" s="49"/>
      <c r="H426" s="145"/>
      <c r="I426" s="120"/>
    </row>
    <row r="427" spans="1:9" ht="12.75">
      <c r="A427" s="66">
        <f t="shared" si="32"/>
        <v>361</v>
      </c>
      <c r="B427" s="6"/>
      <c r="C427" s="6" t="s">
        <v>222</v>
      </c>
      <c r="D427" s="49">
        <v>147000</v>
      </c>
      <c r="E427" s="49">
        <v>154000</v>
      </c>
      <c r="F427" s="49">
        <v>-2600</v>
      </c>
      <c r="G427" s="49">
        <v>59100</v>
      </c>
      <c r="H427" s="145">
        <f t="shared" si="31"/>
        <v>0.38376623376623376</v>
      </c>
      <c r="I427" s="120">
        <f>G427/G$812</f>
        <v>0.009125803603441679</v>
      </c>
    </row>
    <row r="428" spans="1:9" ht="12.75">
      <c r="A428" s="66">
        <f t="shared" si="32"/>
        <v>362</v>
      </c>
      <c r="B428" s="6"/>
      <c r="C428" s="6" t="s">
        <v>223</v>
      </c>
      <c r="D428" s="49">
        <v>60000</v>
      </c>
      <c r="E428" s="49">
        <v>60000</v>
      </c>
      <c r="F428" s="49">
        <v>-2200</v>
      </c>
      <c r="G428" s="49">
        <v>28828</v>
      </c>
      <c r="H428" s="145">
        <f t="shared" si="31"/>
        <v>0.48046666666666665</v>
      </c>
      <c r="I428" s="120">
        <f>G428/G$812</f>
        <v>0.00445141567309673</v>
      </c>
    </row>
    <row r="429" spans="1:9" ht="12.75">
      <c r="A429" s="66">
        <f t="shared" si="32"/>
        <v>363</v>
      </c>
      <c r="B429" s="6">
        <v>4410</v>
      </c>
      <c r="C429" s="6" t="s">
        <v>41</v>
      </c>
      <c r="D429" s="50">
        <f>SUM(D431:D432)</f>
        <v>9600</v>
      </c>
      <c r="E429" s="50">
        <f>SUM(E431:E432)</f>
        <v>9600</v>
      </c>
      <c r="F429" s="50">
        <f>SUM(F431:F432)</f>
        <v>0</v>
      </c>
      <c r="G429" s="50">
        <f>SUM(G431:G432)</f>
        <v>2487</v>
      </c>
      <c r="H429" s="145">
        <f t="shared" si="31"/>
        <v>0.2590625</v>
      </c>
      <c r="I429" s="120">
        <f>G429/G$812</f>
        <v>0.00038402493336310415</v>
      </c>
    </row>
    <row r="430" spans="1:9" ht="12.75">
      <c r="A430" s="66">
        <f t="shared" si="32"/>
        <v>364</v>
      </c>
      <c r="B430" s="6"/>
      <c r="C430" s="6" t="s">
        <v>17</v>
      </c>
      <c r="D430" s="49"/>
      <c r="E430" s="49"/>
      <c r="F430" s="49"/>
      <c r="G430" s="49"/>
      <c r="H430" s="145"/>
      <c r="I430" s="120"/>
    </row>
    <row r="431" spans="1:9" ht="12.75">
      <c r="A431" s="66">
        <f t="shared" si="32"/>
        <v>365</v>
      </c>
      <c r="B431" s="6"/>
      <c r="C431" s="6" t="s">
        <v>222</v>
      </c>
      <c r="D431" s="49">
        <v>5000</v>
      </c>
      <c r="E431" s="49">
        <v>5000</v>
      </c>
      <c r="F431" s="49">
        <v>0</v>
      </c>
      <c r="G431" s="49">
        <v>224</v>
      </c>
      <c r="H431" s="145">
        <f aca="true" t="shared" si="33" ref="H431:H478">G431/E431</f>
        <v>0.0448</v>
      </c>
      <c r="I431" s="120">
        <f>G431/G$812</f>
        <v>3.4588494199169816E-05</v>
      </c>
    </row>
    <row r="432" spans="1:9" ht="12.75">
      <c r="A432" s="66">
        <f t="shared" si="32"/>
        <v>366</v>
      </c>
      <c r="B432" s="6"/>
      <c r="C432" s="6" t="s">
        <v>223</v>
      </c>
      <c r="D432" s="49">
        <v>4600</v>
      </c>
      <c r="E432" s="49">
        <v>4600</v>
      </c>
      <c r="F432" s="49">
        <v>0</v>
      </c>
      <c r="G432" s="49">
        <v>2263</v>
      </c>
      <c r="H432" s="145">
        <f t="shared" si="33"/>
        <v>0.49195652173913046</v>
      </c>
      <c r="I432" s="120">
        <f>G432/G$812</f>
        <v>0.00034943643916393434</v>
      </c>
    </row>
    <row r="433" spans="1:9" ht="12.75">
      <c r="A433" s="66">
        <f t="shared" si="32"/>
        <v>367</v>
      </c>
      <c r="B433" s="6">
        <v>4420</v>
      </c>
      <c r="C433" s="6" t="s">
        <v>60</v>
      </c>
      <c r="D433" s="50">
        <f>SUM(D435:D436)</f>
        <v>0</v>
      </c>
      <c r="E433" s="50">
        <f>SUM(E435:E436)</f>
        <v>0</v>
      </c>
      <c r="F433" s="50">
        <f>SUM(F435:F436)</f>
        <v>-4000</v>
      </c>
      <c r="G433" s="50">
        <f>SUM(G435:G436)</f>
        <v>0</v>
      </c>
      <c r="H433" s="145"/>
      <c r="I433" s="120"/>
    </row>
    <row r="434" spans="1:9" ht="12.75">
      <c r="A434" s="66">
        <f t="shared" si="32"/>
        <v>368</v>
      </c>
      <c r="B434" s="6"/>
      <c r="C434" s="6" t="s">
        <v>17</v>
      </c>
      <c r="D434" s="49"/>
      <c r="E434" s="49"/>
      <c r="F434" s="49"/>
      <c r="G434" s="49"/>
      <c r="H434" s="145"/>
      <c r="I434" s="120"/>
    </row>
    <row r="435" spans="1:9" ht="12.75">
      <c r="A435" s="66">
        <f t="shared" si="32"/>
        <v>369</v>
      </c>
      <c r="B435" s="6"/>
      <c r="C435" s="6" t="s">
        <v>222</v>
      </c>
      <c r="D435" s="49">
        <v>0</v>
      </c>
      <c r="E435" s="49">
        <v>0</v>
      </c>
      <c r="F435" s="49">
        <v>-4000</v>
      </c>
      <c r="G435" s="49">
        <v>0</v>
      </c>
      <c r="H435" s="145"/>
      <c r="I435" s="120"/>
    </row>
    <row r="436" spans="1:9" ht="12.75">
      <c r="A436" s="66">
        <f t="shared" si="32"/>
        <v>370</v>
      </c>
      <c r="B436" s="6"/>
      <c r="C436" s="6" t="s">
        <v>223</v>
      </c>
      <c r="D436" s="49">
        <v>0</v>
      </c>
      <c r="E436" s="49">
        <v>0</v>
      </c>
      <c r="F436" s="49">
        <v>0</v>
      </c>
      <c r="G436" s="49">
        <f>E436+F436</f>
        <v>0</v>
      </c>
      <c r="H436" s="145"/>
      <c r="I436" s="120"/>
    </row>
    <row r="437" spans="1:9" ht="12.75">
      <c r="A437" s="66">
        <f t="shared" si="32"/>
        <v>371</v>
      </c>
      <c r="B437" s="6">
        <v>4430</v>
      </c>
      <c r="C437" s="6" t="s">
        <v>57</v>
      </c>
      <c r="D437" s="50">
        <f>SUM(D439:D440)</f>
        <v>5000</v>
      </c>
      <c r="E437" s="50">
        <f>SUM(E439:E440)</f>
        <v>5000</v>
      </c>
      <c r="F437" s="50">
        <f>SUM(F439:F440)</f>
        <v>0</v>
      </c>
      <c r="G437" s="50">
        <f>SUM(G439:G440)</f>
        <v>147</v>
      </c>
      <c r="H437" s="145">
        <f t="shared" si="33"/>
        <v>0.0294</v>
      </c>
      <c r="I437" s="120">
        <f>G437/G$812</f>
        <v>2.269869931820519E-05</v>
      </c>
    </row>
    <row r="438" spans="1:9" ht="12.75">
      <c r="A438" s="66">
        <f t="shared" si="32"/>
        <v>372</v>
      </c>
      <c r="B438" s="6"/>
      <c r="C438" s="6" t="s">
        <v>17</v>
      </c>
      <c r="D438" s="49"/>
      <c r="E438" s="49"/>
      <c r="F438" s="49"/>
      <c r="G438" s="49"/>
      <c r="H438" s="145"/>
      <c r="I438" s="120"/>
    </row>
    <row r="439" spans="1:9" ht="12.75">
      <c r="A439" s="66">
        <f t="shared" si="32"/>
        <v>373</v>
      </c>
      <c r="B439" s="6"/>
      <c r="C439" s="6" t="s">
        <v>222</v>
      </c>
      <c r="D439" s="49">
        <v>3000</v>
      </c>
      <c r="E439" s="49">
        <v>3000</v>
      </c>
      <c r="F439" s="49">
        <v>0</v>
      </c>
      <c r="G439" s="49">
        <v>147</v>
      </c>
      <c r="H439" s="145">
        <f t="shared" si="33"/>
        <v>0.049</v>
      </c>
      <c r="I439" s="120">
        <f>G439/G$812</f>
        <v>2.269869931820519E-05</v>
      </c>
    </row>
    <row r="440" spans="1:9" ht="12.75">
      <c r="A440" s="66">
        <f t="shared" si="32"/>
        <v>374</v>
      </c>
      <c r="B440" s="6"/>
      <c r="C440" s="6" t="s">
        <v>223</v>
      </c>
      <c r="D440" s="49">
        <v>2000</v>
      </c>
      <c r="E440" s="49">
        <v>2000</v>
      </c>
      <c r="F440" s="49">
        <v>0</v>
      </c>
      <c r="G440" s="49">
        <v>0</v>
      </c>
      <c r="H440" s="145"/>
      <c r="I440" s="120"/>
    </row>
    <row r="441" spans="1:9" ht="12.75">
      <c r="A441" s="66">
        <f t="shared" si="32"/>
        <v>375</v>
      </c>
      <c r="B441" s="6">
        <v>4440</v>
      </c>
      <c r="C441" s="6" t="s">
        <v>61</v>
      </c>
      <c r="D441" s="50">
        <f>SUM(D443:D444)</f>
        <v>88400</v>
      </c>
      <c r="E441" s="50">
        <f>SUM(E443:E444)</f>
        <v>88950</v>
      </c>
      <c r="F441" s="50">
        <f>SUM(F443:F444)</f>
        <v>0</v>
      </c>
      <c r="G441" s="50">
        <f>SUM(G443:G444)</f>
        <v>66200</v>
      </c>
      <c r="H441" s="145">
        <f t="shared" si="33"/>
        <v>0.7442383361439011</v>
      </c>
      <c r="I441" s="120">
        <f>G441/G$812</f>
        <v>0.010222135339218936</v>
      </c>
    </row>
    <row r="442" spans="1:9" ht="12.75">
      <c r="A442" s="66">
        <f t="shared" si="32"/>
        <v>376</v>
      </c>
      <c r="B442" s="6"/>
      <c r="C442" s="6" t="s">
        <v>17</v>
      </c>
      <c r="D442" s="49"/>
      <c r="E442" s="49"/>
      <c r="F442" s="49"/>
      <c r="G442" s="49"/>
      <c r="H442" s="145"/>
      <c r="I442" s="120"/>
    </row>
    <row r="443" spans="1:9" ht="12.75">
      <c r="A443" s="66">
        <f t="shared" si="32"/>
        <v>377</v>
      </c>
      <c r="B443" s="6"/>
      <c r="C443" s="6" t="s">
        <v>222</v>
      </c>
      <c r="D443" s="49">
        <v>68800</v>
      </c>
      <c r="E443" s="49">
        <v>68800</v>
      </c>
      <c r="F443" s="49">
        <v>0</v>
      </c>
      <c r="G443" s="49">
        <v>51000</v>
      </c>
      <c r="H443" s="145">
        <f t="shared" si="33"/>
        <v>0.7412790697674418</v>
      </c>
      <c r="I443" s="120">
        <f>G443/G$812</f>
        <v>0.007875058947132413</v>
      </c>
    </row>
    <row r="444" spans="1:9" ht="12.75">
      <c r="A444" s="66">
        <f t="shared" si="32"/>
        <v>378</v>
      </c>
      <c r="B444" s="6"/>
      <c r="C444" s="6" t="s">
        <v>223</v>
      </c>
      <c r="D444" s="49">
        <v>19600</v>
      </c>
      <c r="E444" s="49">
        <v>20150</v>
      </c>
      <c r="F444" s="49">
        <v>0</v>
      </c>
      <c r="G444" s="49">
        <v>15200</v>
      </c>
      <c r="H444" s="145">
        <f t="shared" si="33"/>
        <v>0.7543424317617866</v>
      </c>
      <c r="I444" s="120">
        <f>G444/G$812</f>
        <v>0.002347076392086523</v>
      </c>
    </row>
    <row r="445" spans="1:9" ht="11.25" customHeight="1">
      <c r="A445" s="66">
        <f t="shared" si="32"/>
        <v>379</v>
      </c>
      <c r="B445" s="6">
        <v>6060</v>
      </c>
      <c r="C445" s="6" t="s">
        <v>226</v>
      </c>
      <c r="D445" s="49"/>
      <c r="E445" s="49"/>
      <c r="F445" s="49"/>
      <c r="G445" s="49"/>
      <c r="H445" s="145"/>
      <c r="I445" s="120"/>
    </row>
    <row r="446" spans="1:9" ht="12.75">
      <c r="A446" s="66">
        <f t="shared" si="32"/>
        <v>380</v>
      </c>
      <c r="B446" s="6"/>
      <c r="C446" s="6" t="s">
        <v>221</v>
      </c>
      <c r="D446" s="48">
        <f>SUM(D448:D449)</f>
        <v>25000</v>
      </c>
      <c r="E446" s="48">
        <f>SUM(E448:E449)</f>
        <v>17300</v>
      </c>
      <c r="F446" s="48">
        <f>SUM(F448:F449)</f>
        <v>-5000</v>
      </c>
      <c r="G446" s="48">
        <f>SUM(G448:G449)</f>
        <v>0</v>
      </c>
      <c r="H446" s="145"/>
      <c r="I446" s="120"/>
    </row>
    <row r="447" spans="1:9" ht="12.75">
      <c r="A447" s="66">
        <f t="shared" si="32"/>
        <v>381</v>
      </c>
      <c r="B447" s="6"/>
      <c r="C447" s="6" t="s">
        <v>17</v>
      </c>
      <c r="D447" s="49"/>
      <c r="E447" s="49"/>
      <c r="F447" s="49"/>
      <c r="G447" s="49"/>
      <c r="H447" s="145"/>
      <c r="I447" s="120"/>
    </row>
    <row r="448" spans="1:9" ht="12.75">
      <c r="A448" s="66">
        <f t="shared" si="32"/>
        <v>382</v>
      </c>
      <c r="B448" s="6"/>
      <c r="C448" s="6" t="s">
        <v>222</v>
      </c>
      <c r="D448" s="49">
        <v>15500</v>
      </c>
      <c r="E448" s="49">
        <v>7800</v>
      </c>
      <c r="F448" s="49">
        <v>0</v>
      </c>
      <c r="G448" s="49">
        <v>0</v>
      </c>
      <c r="H448" s="145"/>
      <c r="I448" s="120"/>
    </row>
    <row r="449" spans="1:9" ht="12.75">
      <c r="A449" s="66">
        <f t="shared" si="32"/>
        <v>383</v>
      </c>
      <c r="B449" s="6"/>
      <c r="C449" s="6" t="s">
        <v>223</v>
      </c>
      <c r="D449" s="49">
        <v>9500</v>
      </c>
      <c r="E449" s="49">
        <v>9500</v>
      </c>
      <c r="F449" s="49">
        <v>-5000</v>
      </c>
      <c r="G449" s="49">
        <v>0</v>
      </c>
      <c r="H449" s="145"/>
      <c r="I449" s="120"/>
    </row>
    <row r="450" spans="1:9" s="82" customFormat="1" ht="12.75">
      <c r="A450" s="66">
        <f t="shared" si="32"/>
        <v>384</v>
      </c>
      <c r="B450" s="72">
        <v>80104</v>
      </c>
      <c r="C450" s="73" t="s">
        <v>282</v>
      </c>
      <c r="D450" s="74">
        <f>SUM(D451:D456)</f>
        <v>33600</v>
      </c>
      <c r="E450" s="74">
        <f>SUM(E451:E456)</f>
        <v>34380</v>
      </c>
      <c r="F450" s="74">
        <f>SUM(F451:F456)</f>
        <v>-2200</v>
      </c>
      <c r="G450" s="74">
        <f>SUM(G451:G456)</f>
        <v>16865</v>
      </c>
      <c r="H450" s="149">
        <f t="shared" si="33"/>
        <v>0.49054682955206513</v>
      </c>
      <c r="I450" s="150">
        <f aca="true" t="shared" si="34" ref="I450:I458">G450/G$812</f>
        <v>0.0026041739047723165</v>
      </c>
    </row>
    <row r="451" spans="1:9" ht="12.75">
      <c r="A451" s="66">
        <f t="shared" si="32"/>
        <v>385</v>
      </c>
      <c r="B451" s="6">
        <v>3020</v>
      </c>
      <c r="C451" s="6" t="s">
        <v>58</v>
      </c>
      <c r="D451" s="49">
        <v>2500</v>
      </c>
      <c r="E451" s="48">
        <v>2540</v>
      </c>
      <c r="F451" s="48">
        <v>-100</v>
      </c>
      <c r="G451" s="49">
        <v>1243</v>
      </c>
      <c r="H451" s="145">
        <f t="shared" si="33"/>
        <v>0.4893700787401575</v>
      </c>
      <c r="I451" s="120">
        <f t="shared" si="34"/>
        <v>0.00019193526022128607</v>
      </c>
    </row>
    <row r="452" spans="1:9" ht="12.75">
      <c r="A452" s="66">
        <f t="shared" si="32"/>
        <v>386</v>
      </c>
      <c r="B452" s="6">
        <v>4010</v>
      </c>
      <c r="C452" s="6" t="s">
        <v>39</v>
      </c>
      <c r="D452" s="49">
        <v>22400</v>
      </c>
      <c r="E452" s="49">
        <v>23040</v>
      </c>
      <c r="F452" s="49">
        <v>-1700</v>
      </c>
      <c r="G452" s="49">
        <v>10203</v>
      </c>
      <c r="H452" s="145">
        <f t="shared" si="33"/>
        <v>0.44283854166666664</v>
      </c>
      <c r="I452" s="120">
        <f t="shared" si="34"/>
        <v>0.0015754750281880786</v>
      </c>
    </row>
    <row r="453" spans="1:9" ht="12.75">
      <c r="A453" s="66">
        <f t="shared" si="32"/>
        <v>387</v>
      </c>
      <c r="B453" s="6">
        <v>4040</v>
      </c>
      <c r="C453" s="6" t="s">
        <v>40</v>
      </c>
      <c r="D453" s="49">
        <v>1700</v>
      </c>
      <c r="E453" s="49">
        <v>1600</v>
      </c>
      <c r="F453" s="49">
        <v>-100</v>
      </c>
      <c r="G453" s="49">
        <v>1588</v>
      </c>
      <c r="H453" s="145">
        <f t="shared" si="33"/>
        <v>0.9925</v>
      </c>
      <c r="I453" s="120">
        <f t="shared" si="34"/>
        <v>0.00024520771780482887</v>
      </c>
    </row>
    <row r="454" spans="1:9" ht="12.75">
      <c r="A454" s="66">
        <f t="shared" si="32"/>
        <v>388</v>
      </c>
      <c r="B454" s="6">
        <v>4110</v>
      </c>
      <c r="C454" s="6" t="s">
        <v>44</v>
      </c>
      <c r="D454" s="49">
        <v>4800</v>
      </c>
      <c r="E454" s="49">
        <v>4920</v>
      </c>
      <c r="F454" s="49">
        <v>-300</v>
      </c>
      <c r="G454" s="49">
        <v>2315</v>
      </c>
      <c r="H454" s="145">
        <f t="shared" si="33"/>
        <v>0.47052845528455284</v>
      </c>
      <c r="I454" s="120">
        <f t="shared" si="34"/>
        <v>0.00035746591103159875</v>
      </c>
    </row>
    <row r="455" spans="1:9" ht="12.75">
      <c r="A455" s="66">
        <f aca="true" t="shared" si="35" ref="A455:A518">A454+1</f>
        <v>389</v>
      </c>
      <c r="B455" s="6">
        <v>4120</v>
      </c>
      <c r="C455" s="6" t="s">
        <v>45</v>
      </c>
      <c r="D455" s="49">
        <v>700</v>
      </c>
      <c r="E455" s="49">
        <v>720</v>
      </c>
      <c r="F455" s="49">
        <v>0</v>
      </c>
      <c r="G455" s="49">
        <v>316</v>
      </c>
      <c r="H455" s="145">
        <f t="shared" si="33"/>
        <v>0.4388888888888889</v>
      </c>
      <c r="I455" s="120">
        <f t="shared" si="34"/>
        <v>4.879448288811456E-05</v>
      </c>
    </row>
    <row r="456" spans="1:9" ht="12.75">
      <c r="A456" s="66">
        <f t="shared" si="35"/>
        <v>390</v>
      </c>
      <c r="B456" s="6">
        <v>4440</v>
      </c>
      <c r="C456" s="6" t="s">
        <v>63</v>
      </c>
      <c r="D456" s="49">
        <v>1500</v>
      </c>
      <c r="E456" s="49">
        <v>1560</v>
      </c>
      <c r="F456" s="49">
        <v>0</v>
      </c>
      <c r="G456" s="49">
        <v>1200</v>
      </c>
      <c r="H456" s="145">
        <f t="shared" si="33"/>
        <v>0.7692307692307693</v>
      </c>
      <c r="I456" s="120">
        <f t="shared" si="34"/>
        <v>0.0001852955046384097</v>
      </c>
    </row>
    <row r="457" spans="1:9" s="33" customFormat="1" ht="12.75">
      <c r="A457" s="66">
        <f t="shared" si="35"/>
        <v>391</v>
      </c>
      <c r="B457" s="15">
        <v>80110</v>
      </c>
      <c r="C457" s="9" t="s">
        <v>283</v>
      </c>
      <c r="D457" s="47">
        <f>SUM(D458:D476)</f>
        <v>1621900</v>
      </c>
      <c r="E457" s="47">
        <f>SUM(E458:E476)</f>
        <v>1617400</v>
      </c>
      <c r="F457" s="47">
        <f>SUM(F458:F476)</f>
        <v>-65000</v>
      </c>
      <c r="G457" s="47">
        <f>SUM(G458:G476)</f>
        <v>822192</v>
      </c>
      <c r="H457" s="149">
        <f t="shared" si="33"/>
        <v>0.5083417831086929</v>
      </c>
      <c r="I457" s="150">
        <f t="shared" si="34"/>
        <v>0.1269570679580528</v>
      </c>
    </row>
    <row r="458" spans="1:9" ht="12.75">
      <c r="A458" s="66">
        <f t="shared" si="35"/>
        <v>392</v>
      </c>
      <c r="B458" s="6">
        <v>3020</v>
      </c>
      <c r="C458" s="6" t="s">
        <v>58</v>
      </c>
      <c r="D458" s="49">
        <v>12800</v>
      </c>
      <c r="E458" s="49">
        <v>12800</v>
      </c>
      <c r="F458" s="49">
        <v>-2000</v>
      </c>
      <c r="G458" s="49">
        <v>991</v>
      </c>
      <c r="H458" s="145">
        <f t="shared" si="33"/>
        <v>0.077421875</v>
      </c>
      <c r="I458" s="120">
        <f t="shared" si="34"/>
        <v>0.00015302320424722004</v>
      </c>
    </row>
    <row r="459" spans="1:9" ht="12.75">
      <c r="A459" s="66">
        <f t="shared" si="35"/>
        <v>393</v>
      </c>
      <c r="B459" s="6">
        <v>3250</v>
      </c>
      <c r="C459" s="6" t="s">
        <v>59</v>
      </c>
      <c r="D459" s="49">
        <v>0</v>
      </c>
      <c r="E459" s="49">
        <v>0</v>
      </c>
      <c r="F459" s="49">
        <v>0</v>
      </c>
      <c r="G459" s="49">
        <v>0</v>
      </c>
      <c r="H459" s="145"/>
      <c r="I459" s="120"/>
    </row>
    <row r="460" spans="1:9" ht="12.75">
      <c r="A460" s="66">
        <f t="shared" si="35"/>
        <v>394</v>
      </c>
      <c r="B460" s="6">
        <v>4010</v>
      </c>
      <c r="C460" s="6" t="s">
        <v>39</v>
      </c>
      <c r="D460" s="49">
        <v>991400</v>
      </c>
      <c r="E460" s="49">
        <v>974400</v>
      </c>
      <c r="F460" s="49">
        <v>-7100</v>
      </c>
      <c r="G460" s="49">
        <v>451681</v>
      </c>
      <c r="H460" s="145">
        <f t="shared" si="33"/>
        <v>0.46354782430213465</v>
      </c>
      <c r="I460" s="120">
        <f>G460/G$812</f>
        <v>0.06974538235881796</v>
      </c>
    </row>
    <row r="461" spans="1:9" ht="12.75">
      <c r="A461" s="66">
        <f t="shared" si="35"/>
        <v>395</v>
      </c>
      <c r="B461" s="6">
        <v>4040</v>
      </c>
      <c r="C461" s="6" t="s">
        <v>40</v>
      </c>
      <c r="D461" s="49">
        <v>75700</v>
      </c>
      <c r="E461" s="49">
        <v>73200</v>
      </c>
      <c r="F461" s="49">
        <v>0</v>
      </c>
      <c r="G461" s="49">
        <v>71320</v>
      </c>
      <c r="H461" s="145">
        <f t="shared" si="33"/>
        <v>0.9743169398907103</v>
      </c>
      <c r="I461" s="120">
        <f>G461/G$812</f>
        <v>0.011012729492342818</v>
      </c>
    </row>
    <row r="462" spans="1:9" ht="12.75">
      <c r="A462" s="66">
        <f t="shared" si="35"/>
        <v>396</v>
      </c>
      <c r="B462" s="6">
        <v>4110</v>
      </c>
      <c r="C462" s="6" t="s">
        <v>44</v>
      </c>
      <c r="D462" s="49">
        <v>187400</v>
      </c>
      <c r="E462" s="49">
        <v>185800</v>
      </c>
      <c r="F462" s="49">
        <v>-6900</v>
      </c>
      <c r="G462" s="49">
        <v>98484</v>
      </c>
      <c r="H462" s="145">
        <f t="shared" si="33"/>
        <v>0.5300538213132401</v>
      </c>
      <c r="I462" s="120">
        <f>G462/G$812</f>
        <v>0.015207202065674285</v>
      </c>
    </row>
    <row r="463" spans="1:9" ht="12.75">
      <c r="A463" s="66">
        <f t="shared" si="35"/>
        <v>397</v>
      </c>
      <c r="B463" s="6">
        <v>4120</v>
      </c>
      <c r="C463" s="6" t="s">
        <v>45</v>
      </c>
      <c r="D463" s="49">
        <v>25700</v>
      </c>
      <c r="E463" s="49">
        <v>25700</v>
      </c>
      <c r="F463" s="49">
        <v>-1000</v>
      </c>
      <c r="G463" s="49">
        <v>12926</v>
      </c>
      <c r="H463" s="145">
        <f t="shared" si="33"/>
        <v>0.5029571984435798</v>
      </c>
      <c r="I463" s="120">
        <f>G463/G$812</f>
        <v>0.0019959414107967367</v>
      </c>
    </row>
    <row r="464" spans="1:9" ht="12.75">
      <c r="A464" s="66">
        <f t="shared" si="35"/>
        <v>398</v>
      </c>
      <c r="B464" s="6">
        <v>4140</v>
      </c>
      <c r="C464" s="6" t="s">
        <v>227</v>
      </c>
      <c r="D464" s="49"/>
      <c r="E464" s="49">
        <v>0</v>
      </c>
      <c r="F464" s="49"/>
      <c r="G464" s="49"/>
      <c r="H464" s="145"/>
      <c r="I464" s="120"/>
    </row>
    <row r="465" spans="1:9" ht="12.75">
      <c r="A465" s="66">
        <f t="shared" si="35"/>
        <v>399</v>
      </c>
      <c r="B465" s="6"/>
      <c r="C465" s="6" t="s">
        <v>228</v>
      </c>
      <c r="D465" s="49">
        <v>0</v>
      </c>
      <c r="E465" s="49">
        <v>0</v>
      </c>
      <c r="F465" s="49">
        <v>0</v>
      </c>
      <c r="G465" s="49">
        <v>0</v>
      </c>
      <c r="H465" s="145"/>
      <c r="I465" s="120"/>
    </row>
    <row r="466" spans="1:9" ht="12.75">
      <c r="A466" s="66">
        <f t="shared" si="35"/>
        <v>400</v>
      </c>
      <c r="B466" s="6">
        <v>4210</v>
      </c>
      <c r="C466" s="6" t="s">
        <v>219</v>
      </c>
      <c r="D466" s="49">
        <v>44000</v>
      </c>
      <c r="E466" s="49">
        <v>49000</v>
      </c>
      <c r="F466" s="49">
        <v>0</v>
      </c>
      <c r="G466" s="49">
        <v>29612</v>
      </c>
      <c r="H466" s="145">
        <f t="shared" si="33"/>
        <v>0.604326530612245</v>
      </c>
      <c r="I466" s="120">
        <f>G466/G$812</f>
        <v>0.004572475402793824</v>
      </c>
    </row>
    <row r="467" spans="1:9" ht="12.75">
      <c r="A467" s="66">
        <f t="shared" si="35"/>
        <v>401</v>
      </c>
      <c r="B467" s="6">
        <v>4220</v>
      </c>
      <c r="C467" s="6" t="s">
        <v>216</v>
      </c>
      <c r="D467" s="49">
        <v>74000</v>
      </c>
      <c r="E467" s="49">
        <v>74000</v>
      </c>
      <c r="F467" s="49">
        <v>0</v>
      </c>
      <c r="G467" s="49">
        <v>36519</v>
      </c>
      <c r="H467" s="145">
        <f t="shared" si="33"/>
        <v>0.4935</v>
      </c>
      <c r="I467" s="120">
        <f>G467/G$812</f>
        <v>0.005639005444908403</v>
      </c>
    </row>
    <row r="468" spans="1:9" ht="12.75">
      <c r="A468" s="66">
        <f t="shared" si="35"/>
        <v>402</v>
      </c>
      <c r="B468" s="6">
        <v>4240</v>
      </c>
      <c r="C468" s="6" t="s">
        <v>217</v>
      </c>
      <c r="D468" s="49"/>
      <c r="E468" s="49"/>
      <c r="F468" s="49"/>
      <c r="G468" s="49"/>
      <c r="H468" s="145"/>
      <c r="I468" s="120"/>
    </row>
    <row r="469" spans="1:9" ht="12.75">
      <c r="A469" s="66">
        <f t="shared" si="35"/>
        <v>403</v>
      </c>
      <c r="B469" s="6"/>
      <c r="C469" s="6" t="s">
        <v>218</v>
      </c>
      <c r="D469" s="49">
        <v>5000</v>
      </c>
      <c r="E469" s="49">
        <v>5000</v>
      </c>
      <c r="F469" s="49">
        <v>0</v>
      </c>
      <c r="G469" s="49">
        <v>1710</v>
      </c>
      <c r="H469" s="145">
        <f t="shared" si="33"/>
        <v>0.342</v>
      </c>
      <c r="I469" s="120">
        <f aca="true" t="shared" si="36" ref="I469:I475">G469/G$812</f>
        <v>0.0002640460941097338</v>
      </c>
    </row>
    <row r="470" spans="1:9" ht="12.75">
      <c r="A470" s="66">
        <f t="shared" si="35"/>
        <v>404</v>
      </c>
      <c r="B470" s="6">
        <v>4260</v>
      </c>
      <c r="C470" s="6" t="s">
        <v>209</v>
      </c>
      <c r="D470" s="49">
        <v>69000</v>
      </c>
      <c r="E470" s="49">
        <v>69000</v>
      </c>
      <c r="F470" s="49">
        <v>-3900</v>
      </c>
      <c r="G470" s="49">
        <v>32643</v>
      </c>
      <c r="H470" s="145">
        <f t="shared" si="33"/>
        <v>0.47308695652173915</v>
      </c>
      <c r="I470" s="120">
        <f t="shared" si="36"/>
        <v>0.00504050096492634</v>
      </c>
    </row>
    <row r="471" spans="1:9" ht="12.75">
      <c r="A471" s="66">
        <f t="shared" si="35"/>
        <v>405</v>
      </c>
      <c r="B471" s="6">
        <v>4270</v>
      </c>
      <c r="C471" s="6" t="s">
        <v>204</v>
      </c>
      <c r="D471" s="49">
        <v>0</v>
      </c>
      <c r="E471" s="49">
        <v>12000</v>
      </c>
      <c r="F471" s="49">
        <v>-4400</v>
      </c>
      <c r="G471" s="49">
        <v>6757</v>
      </c>
      <c r="H471" s="145">
        <f t="shared" si="33"/>
        <v>0.5630833333333334</v>
      </c>
      <c r="I471" s="120">
        <f t="shared" si="36"/>
        <v>0.0010433681040347787</v>
      </c>
    </row>
    <row r="472" spans="1:9" ht="12.75">
      <c r="A472" s="66">
        <f t="shared" si="35"/>
        <v>406</v>
      </c>
      <c r="B472" s="6">
        <v>4300</v>
      </c>
      <c r="C472" s="6" t="s">
        <v>203</v>
      </c>
      <c r="D472" s="49">
        <v>68600</v>
      </c>
      <c r="E472" s="49">
        <v>68600</v>
      </c>
      <c r="F472" s="49">
        <v>-39700</v>
      </c>
      <c r="G472" s="49">
        <v>30555</v>
      </c>
      <c r="H472" s="145">
        <f t="shared" si="33"/>
        <v>0.44540816326530613</v>
      </c>
      <c r="I472" s="120">
        <f t="shared" si="36"/>
        <v>0.004718086786855508</v>
      </c>
    </row>
    <row r="473" spans="1:9" ht="12.75">
      <c r="A473" s="66">
        <f t="shared" si="35"/>
        <v>407</v>
      </c>
      <c r="B473" s="6">
        <v>4410</v>
      </c>
      <c r="C473" s="6" t="s">
        <v>41</v>
      </c>
      <c r="D473" s="49">
        <v>5000</v>
      </c>
      <c r="E473" s="49">
        <v>5000</v>
      </c>
      <c r="F473" s="49">
        <v>0</v>
      </c>
      <c r="G473" s="49">
        <v>2442</v>
      </c>
      <c r="H473" s="145">
        <f t="shared" si="33"/>
        <v>0.4884</v>
      </c>
      <c r="I473" s="120">
        <f t="shared" si="36"/>
        <v>0.0003770763519391638</v>
      </c>
    </row>
    <row r="474" spans="1:9" ht="12.75">
      <c r="A474" s="66">
        <f t="shared" si="35"/>
        <v>408</v>
      </c>
      <c r="B474" s="6">
        <v>4430</v>
      </c>
      <c r="C474" s="6" t="s">
        <v>57</v>
      </c>
      <c r="D474" s="49">
        <v>2500</v>
      </c>
      <c r="E474" s="49">
        <v>2500</v>
      </c>
      <c r="F474" s="49">
        <v>0</v>
      </c>
      <c r="G474" s="49">
        <v>1777</v>
      </c>
      <c r="H474" s="145">
        <f t="shared" si="33"/>
        <v>0.7108</v>
      </c>
      <c r="I474" s="120">
        <f t="shared" si="36"/>
        <v>0.0002743917597853784</v>
      </c>
    </row>
    <row r="475" spans="1:9" ht="12.75">
      <c r="A475" s="66">
        <f t="shared" si="35"/>
        <v>409</v>
      </c>
      <c r="B475" s="6">
        <v>4440</v>
      </c>
      <c r="C475" s="6" t="s">
        <v>63</v>
      </c>
      <c r="D475" s="49">
        <v>60800</v>
      </c>
      <c r="E475" s="49">
        <v>60400</v>
      </c>
      <c r="F475" s="49">
        <v>0</v>
      </c>
      <c r="G475" s="49">
        <v>44775</v>
      </c>
      <c r="H475" s="145">
        <f t="shared" si="33"/>
        <v>0.7413079470198676</v>
      </c>
      <c r="I475" s="120">
        <f t="shared" si="36"/>
        <v>0.006913838516820663</v>
      </c>
    </row>
    <row r="476" spans="1:9" ht="12.75">
      <c r="A476" s="66">
        <f t="shared" si="35"/>
        <v>410</v>
      </c>
      <c r="B476" s="6">
        <v>6050</v>
      </c>
      <c r="C476" s="6" t="s">
        <v>202</v>
      </c>
      <c r="D476" s="49">
        <v>0</v>
      </c>
      <c r="E476" s="49">
        <v>0</v>
      </c>
      <c r="F476" s="49">
        <v>0</v>
      </c>
      <c r="G476" s="49">
        <f>E476+F476</f>
        <v>0</v>
      </c>
      <c r="H476" s="145"/>
      <c r="I476" s="120"/>
    </row>
    <row r="477" spans="1:9" s="33" customFormat="1" ht="12.75">
      <c r="A477" s="66">
        <f t="shared" si="35"/>
        <v>411</v>
      </c>
      <c r="B477" s="15">
        <v>80113</v>
      </c>
      <c r="C477" s="9" t="s">
        <v>64</v>
      </c>
      <c r="D477" s="47">
        <f>D478</f>
        <v>69700</v>
      </c>
      <c r="E477" s="47">
        <f>E478</f>
        <v>70093</v>
      </c>
      <c r="F477" s="47">
        <f>F478</f>
        <v>-37555</v>
      </c>
      <c r="G477" s="47">
        <f>G478</f>
        <v>32538</v>
      </c>
      <c r="H477" s="149">
        <f t="shared" si="33"/>
        <v>0.46421183285064127</v>
      </c>
      <c r="I477" s="150">
        <f>G477/G$812</f>
        <v>0.00502428760827048</v>
      </c>
    </row>
    <row r="478" spans="1:9" ht="12.75">
      <c r="A478" s="66">
        <f t="shared" si="35"/>
        <v>412</v>
      </c>
      <c r="B478" s="6">
        <v>4300</v>
      </c>
      <c r="C478" s="6" t="s">
        <v>203</v>
      </c>
      <c r="D478" s="49">
        <v>69700</v>
      </c>
      <c r="E478" s="49">
        <v>70093</v>
      </c>
      <c r="F478" s="49">
        <f>G478-E478</f>
        <v>-37555</v>
      </c>
      <c r="G478" s="49">
        <v>32538</v>
      </c>
      <c r="H478" s="145">
        <f t="shared" si="33"/>
        <v>0.46421183285064127</v>
      </c>
      <c r="I478" s="120">
        <f>G478/G$812</f>
        <v>0.00502428760827048</v>
      </c>
    </row>
    <row r="479" spans="1:9" s="82" customFormat="1" ht="12.75">
      <c r="A479" s="66">
        <f t="shared" si="35"/>
        <v>413</v>
      </c>
      <c r="B479" s="72">
        <v>80146</v>
      </c>
      <c r="C479" s="73" t="s">
        <v>316</v>
      </c>
      <c r="D479" s="81">
        <f>D480+D484</f>
        <v>17600</v>
      </c>
      <c r="E479" s="81">
        <f>E480+E484</f>
        <v>14900</v>
      </c>
      <c r="F479" s="81">
        <f>F480+F484</f>
        <v>0</v>
      </c>
      <c r="G479" s="81">
        <f>G480+G484</f>
        <v>4338</v>
      </c>
      <c r="H479" s="149">
        <f>G479/E479</f>
        <v>0.29114093959731546</v>
      </c>
      <c r="I479" s="150">
        <f>G479/G$812</f>
        <v>0.0006698432492678511</v>
      </c>
    </row>
    <row r="480" spans="1:9" s="70" customFormat="1" ht="12.75">
      <c r="A480" s="66">
        <f t="shared" si="35"/>
        <v>414</v>
      </c>
      <c r="B480" s="136">
        <v>3250</v>
      </c>
      <c r="C480" s="66" t="s">
        <v>59</v>
      </c>
      <c r="D480" s="96">
        <f>SUM(D482:D483)</f>
        <v>6700</v>
      </c>
      <c r="E480" s="96">
        <f>SUM(E482:E483)</f>
        <v>4700</v>
      </c>
      <c r="F480" s="96">
        <f>SUM(F482:F483)</f>
        <v>0</v>
      </c>
      <c r="G480" s="96">
        <f>SUM(G482:G483)</f>
        <v>2199</v>
      </c>
      <c r="H480" s="145">
        <f>G480/E480</f>
        <v>0.46787234042553194</v>
      </c>
      <c r="I480" s="120">
        <f>G480/G$812</f>
        <v>0.00033955401224988583</v>
      </c>
    </row>
    <row r="481" spans="1:9" s="70" customFormat="1" ht="12.75">
      <c r="A481" s="66">
        <f t="shared" si="35"/>
        <v>415</v>
      </c>
      <c r="B481" s="151"/>
      <c r="C481" s="66" t="s">
        <v>17</v>
      </c>
      <c r="D481" s="96"/>
      <c r="E481" s="96"/>
      <c r="F481" s="96"/>
      <c r="G481" s="96"/>
      <c r="H481" s="145"/>
      <c r="I481" s="120"/>
    </row>
    <row r="482" spans="1:9" s="70" customFormat="1" ht="12.75">
      <c r="A482" s="66">
        <f t="shared" si="35"/>
        <v>416</v>
      </c>
      <c r="B482" s="151"/>
      <c r="C482" s="66" t="s">
        <v>222</v>
      </c>
      <c r="D482" s="96">
        <v>4000</v>
      </c>
      <c r="E482" s="96">
        <v>2000</v>
      </c>
      <c r="F482" s="96"/>
      <c r="G482" s="96">
        <v>1349</v>
      </c>
      <c r="H482" s="145">
        <f>G482/E482</f>
        <v>0.6745</v>
      </c>
      <c r="I482" s="120">
        <f>G482/G$812</f>
        <v>0.00020830302979767893</v>
      </c>
    </row>
    <row r="483" spans="1:9" s="70" customFormat="1" ht="12.75">
      <c r="A483" s="66">
        <f t="shared" si="35"/>
        <v>417</v>
      </c>
      <c r="B483" s="151"/>
      <c r="C483" s="66" t="s">
        <v>65</v>
      </c>
      <c r="D483" s="96">
        <v>2700</v>
      </c>
      <c r="E483" s="96">
        <v>2700</v>
      </c>
      <c r="F483" s="96"/>
      <c r="G483" s="96">
        <v>850</v>
      </c>
      <c r="H483" s="145">
        <f>G483/E483</f>
        <v>0.3148148148148148</v>
      </c>
      <c r="I483" s="120">
        <f>G483/G$812</f>
        <v>0.00013125098245220687</v>
      </c>
    </row>
    <row r="484" spans="1:9" ht="12.75">
      <c r="A484" s="66">
        <f t="shared" si="35"/>
        <v>418</v>
      </c>
      <c r="B484" s="6">
        <v>4300</v>
      </c>
      <c r="C484" s="6" t="s">
        <v>220</v>
      </c>
      <c r="D484" s="49">
        <f>SUM(D486:D488)</f>
        <v>10900</v>
      </c>
      <c r="E484" s="49">
        <f>SUM(E486:E488)</f>
        <v>10200</v>
      </c>
      <c r="F484" s="49">
        <f>SUM(F486:F488)</f>
        <v>0</v>
      </c>
      <c r="G484" s="49">
        <f>SUM(G486:G488)</f>
        <v>2139</v>
      </c>
      <c r="H484" s="145">
        <f aca="true" t="shared" si="37" ref="H484:H534">G484/E484</f>
        <v>0.2097058823529412</v>
      </c>
      <c r="I484" s="120">
        <f>G484/G$812</f>
        <v>0.0003302892370179653</v>
      </c>
    </row>
    <row r="485" spans="1:9" ht="12.75">
      <c r="A485" s="66">
        <f t="shared" si="35"/>
        <v>419</v>
      </c>
      <c r="B485" s="6"/>
      <c r="C485" s="6" t="s">
        <v>17</v>
      </c>
      <c r="D485" s="49"/>
      <c r="E485" s="49"/>
      <c r="F485" s="49"/>
      <c r="G485" s="49"/>
      <c r="H485" s="145"/>
      <c r="I485" s="120"/>
    </row>
    <row r="486" spans="1:9" ht="12.75">
      <c r="A486" s="66">
        <f t="shared" si="35"/>
        <v>420</v>
      </c>
      <c r="B486" s="6"/>
      <c r="C486" s="6" t="s">
        <v>222</v>
      </c>
      <c r="D486" s="49">
        <v>3900</v>
      </c>
      <c r="E486" s="49">
        <v>3200</v>
      </c>
      <c r="F486" s="49"/>
      <c r="G486" s="49">
        <v>150</v>
      </c>
      <c r="H486" s="145">
        <f>G486/E486</f>
        <v>0.046875</v>
      </c>
      <c r="I486" s="120">
        <f aca="true" t="shared" si="38" ref="I486:I491">G486/G$812</f>
        <v>2.3161938079801213E-05</v>
      </c>
    </row>
    <row r="487" spans="1:9" ht="12.75">
      <c r="A487" s="66">
        <f t="shared" si="35"/>
        <v>421</v>
      </c>
      <c r="B487" s="6"/>
      <c r="C487" s="6" t="s">
        <v>223</v>
      </c>
      <c r="D487" s="49">
        <v>2500</v>
      </c>
      <c r="E487" s="49">
        <v>2500</v>
      </c>
      <c r="F487" s="49"/>
      <c r="G487" s="49">
        <v>396</v>
      </c>
      <c r="H487" s="145">
        <f>G487/E487</f>
        <v>0.1584</v>
      </c>
      <c r="I487" s="120">
        <f t="shared" si="38"/>
        <v>6.114751653067521E-05</v>
      </c>
    </row>
    <row r="488" spans="1:9" ht="12.75">
      <c r="A488" s="66">
        <f t="shared" si="35"/>
        <v>422</v>
      </c>
      <c r="B488" s="6"/>
      <c r="C488" s="6" t="s">
        <v>65</v>
      </c>
      <c r="D488" s="49">
        <v>4500</v>
      </c>
      <c r="E488" s="49">
        <v>4500</v>
      </c>
      <c r="F488" s="49"/>
      <c r="G488" s="49">
        <v>1593</v>
      </c>
      <c r="H488" s="145">
        <f>G488/E488</f>
        <v>0.354</v>
      </c>
      <c r="I488" s="120">
        <f t="shared" si="38"/>
        <v>0.0002459797824074889</v>
      </c>
    </row>
    <row r="489" spans="1:9" s="82" customFormat="1" ht="12.75">
      <c r="A489" s="66">
        <f t="shared" si="35"/>
        <v>423</v>
      </c>
      <c r="B489" s="72">
        <v>80195</v>
      </c>
      <c r="C489" s="73" t="s">
        <v>32</v>
      </c>
      <c r="D489" s="74">
        <f>D490+D491+D494+D495+D496+D492</f>
        <v>260265</v>
      </c>
      <c r="E489" s="74">
        <f>E490+E491+E494+E495+E496+E492</f>
        <v>301328</v>
      </c>
      <c r="F489" s="74">
        <f>F490+F491+F494+F495+F496+F492</f>
        <v>-152971</v>
      </c>
      <c r="G489" s="74">
        <f>G490+G491+G494+G495+G496+G492</f>
        <v>87930</v>
      </c>
      <c r="H489" s="149">
        <f t="shared" si="37"/>
        <v>0.2918082620931344</v>
      </c>
      <c r="I489" s="150">
        <f t="shared" si="38"/>
        <v>0.013577528102379471</v>
      </c>
    </row>
    <row r="490" spans="1:9" s="70" customFormat="1" ht="12.75">
      <c r="A490" s="66">
        <f t="shared" si="35"/>
        <v>424</v>
      </c>
      <c r="B490" s="97">
        <v>4010</v>
      </c>
      <c r="C490" s="66" t="s">
        <v>300</v>
      </c>
      <c r="D490" s="96">
        <v>5000</v>
      </c>
      <c r="E490" s="96">
        <v>5000</v>
      </c>
      <c r="F490" s="96">
        <v>3500</v>
      </c>
      <c r="G490" s="96">
        <v>0</v>
      </c>
      <c r="H490" s="145"/>
      <c r="I490" s="120">
        <f t="shared" si="38"/>
        <v>0</v>
      </c>
    </row>
    <row r="491" spans="1:9" ht="12.75">
      <c r="A491" s="66">
        <f t="shared" si="35"/>
        <v>425</v>
      </c>
      <c r="B491" s="6">
        <v>4210</v>
      </c>
      <c r="C491" s="6" t="s">
        <v>219</v>
      </c>
      <c r="D491" s="49">
        <v>1000</v>
      </c>
      <c r="E491" s="49">
        <v>180</v>
      </c>
      <c r="F491" s="49">
        <f>G491-E491</f>
        <v>0</v>
      </c>
      <c r="G491" s="49">
        <v>180</v>
      </c>
      <c r="H491" s="145">
        <f t="shared" si="37"/>
        <v>1</v>
      </c>
      <c r="I491" s="120">
        <f t="shared" si="38"/>
        <v>2.779432569576146E-05</v>
      </c>
    </row>
    <row r="492" spans="1:9" ht="12.75">
      <c r="A492" s="66">
        <f t="shared" si="35"/>
        <v>426</v>
      </c>
      <c r="B492" s="6">
        <v>4240</v>
      </c>
      <c r="C492" s="6" t="s">
        <v>353</v>
      </c>
      <c r="D492" s="49">
        <v>51500</v>
      </c>
      <c r="E492" s="49">
        <v>51927</v>
      </c>
      <c r="F492" s="49"/>
      <c r="G492" s="49">
        <v>0</v>
      </c>
      <c r="H492" s="145"/>
      <c r="I492" s="120"/>
    </row>
    <row r="493" spans="1:9" ht="12.75">
      <c r="A493" s="66">
        <f t="shared" si="35"/>
        <v>427</v>
      </c>
      <c r="B493" s="6">
        <v>4300</v>
      </c>
      <c r="C493" s="6" t="s">
        <v>297</v>
      </c>
      <c r="D493" s="49"/>
      <c r="E493" s="49"/>
      <c r="F493" s="49"/>
      <c r="G493" s="49"/>
      <c r="H493" s="145"/>
      <c r="I493" s="120"/>
    </row>
    <row r="494" spans="1:9" ht="12.75">
      <c r="A494" s="66">
        <f t="shared" si="35"/>
        <v>428</v>
      </c>
      <c r="B494" s="6"/>
      <c r="C494" s="6" t="s">
        <v>296</v>
      </c>
      <c r="D494" s="49">
        <v>2250</v>
      </c>
      <c r="E494" s="49">
        <v>2406</v>
      </c>
      <c r="F494" s="49">
        <f>G494-E494</f>
        <v>-2406</v>
      </c>
      <c r="G494" s="49">
        <v>0</v>
      </c>
      <c r="H494" s="145"/>
      <c r="I494" s="120"/>
    </row>
    <row r="495" spans="1:9" ht="12.75">
      <c r="A495" s="66">
        <f t="shared" si="35"/>
        <v>429</v>
      </c>
      <c r="B495" s="6">
        <v>4440</v>
      </c>
      <c r="C495" s="6" t="s">
        <v>63</v>
      </c>
      <c r="D495" s="49">
        <v>15000</v>
      </c>
      <c r="E495" s="49">
        <v>16300</v>
      </c>
      <c r="F495" s="49">
        <f>G495-E495</f>
        <v>0</v>
      </c>
      <c r="G495" s="49">
        <v>16300</v>
      </c>
      <c r="H495" s="145">
        <f t="shared" si="37"/>
        <v>1</v>
      </c>
      <c r="I495" s="120">
        <f>G495/G$812</f>
        <v>0.002516930604671732</v>
      </c>
    </row>
    <row r="496" spans="1:9" ht="12.75">
      <c r="A496" s="66">
        <f t="shared" si="35"/>
        <v>430</v>
      </c>
      <c r="B496" s="6">
        <v>6050</v>
      </c>
      <c r="C496" s="6" t="s">
        <v>202</v>
      </c>
      <c r="D496" s="48">
        <f>SUM(D497:D498)</f>
        <v>185515</v>
      </c>
      <c r="E496" s="48">
        <f>SUM(E497:E498)</f>
        <v>225515</v>
      </c>
      <c r="F496" s="48">
        <f>SUM(F498:F498)</f>
        <v>-154065</v>
      </c>
      <c r="G496" s="48">
        <f>SUM(G497:G498)</f>
        <v>71450</v>
      </c>
      <c r="H496" s="145">
        <f t="shared" si="37"/>
        <v>0.31683036605103876</v>
      </c>
      <c r="I496" s="120">
        <f>G496/G$812</f>
        <v>0.011032803172011978</v>
      </c>
    </row>
    <row r="497" spans="1:9" ht="12.75">
      <c r="A497" s="66">
        <f t="shared" si="35"/>
        <v>431</v>
      </c>
      <c r="B497" s="6"/>
      <c r="C497" s="6" t="s">
        <v>17</v>
      </c>
      <c r="D497" s="49"/>
      <c r="E497" s="49"/>
      <c r="F497" s="49"/>
      <c r="G497" s="49"/>
      <c r="H497" s="145"/>
      <c r="I497" s="120"/>
    </row>
    <row r="498" spans="1:9" ht="12.75">
      <c r="A498" s="66">
        <f t="shared" si="35"/>
        <v>432</v>
      </c>
      <c r="B498" s="6"/>
      <c r="C498" s="6" t="s">
        <v>331</v>
      </c>
      <c r="D498" s="49">
        <v>185515</v>
      </c>
      <c r="E498" s="49">
        <v>225515</v>
      </c>
      <c r="F498" s="49">
        <f>G498-E498</f>
        <v>-154065</v>
      </c>
      <c r="G498" s="49">
        <v>71450</v>
      </c>
      <c r="H498" s="145">
        <f t="shared" si="37"/>
        <v>0.31683036605103876</v>
      </c>
      <c r="I498" s="120">
        <f>G498/G$812</f>
        <v>0.011032803172011978</v>
      </c>
    </row>
    <row r="499" spans="1:9" s="79" customFormat="1" ht="12.75">
      <c r="A499" s="66">
        <f t="shared" si="35"/>
        <v>433</v>
      </c>
      <c r="B499" s="67">
        <v>851</v>
      </c>
      <c r="C499" s="68" t="s">
        <v>10</v>
      </c>
      <c r="D499" s="69">
        <f>D500</f>
        <v>230000</v>
      </c>
      <c r="E499" s="69">
        <f>E500</f>
        <v>298756</v>
      </c>
      <c r="F499" s="69">
        <f>F500</f>
        <v>-26000</v>
      </c>
      <c r="G499" s="69">
        <f>G500</f>
        <v>130488</v>
      </c>
      <c r="H499" s="152">
        <f t="shared" si="37"/>
        <v>0.4367711443452182</v>
      </c>
      <c r="I499" s="153">
        <f>G499/G$812</f>
        <v>0.020149033174380673</v>
      </c>
    </row>
    <row r="500" spans="1:9" s="82" customFormat="1" ht="15" customHeight="1">
      <c r="A500" s="66">
        <f t="shared" si="35"/>
        <v>434</v>
      </c>
      <c r="B500" s="72">
        <v>85154</v>
      </c>
      <c r="C500" s="73" t="s">
        <v>70</v>
      </c>
      <c r="D500" s="74">
        <f>D501+D506+D507+D508+D509+D510+D512+D520+D521+D523+D524+D511</f>
        <v>230000</v>
      </c>
      <c r="E500" s="74">
        <f>E501+E506+E507+E508+E509+E510+E512+E520+E521+E523+E524+E511</f>
        <v>298756</v>
      </c>
      <c r="F500" s="74">
        <f>F501+F506+F507+F508+F509+F510+F512+F520+F521+F523+F524+F511</f>
        <v>-26000</v>
      </c>
      <c r="G500" s="74">
        <f>G501+G506+G507+G508+G509+G510+G512+G520+G521+G523+G524+G511</f>
        <v>130488</v>
      </c>
      <c r="H500" s="149">
        <f t="shared" si="37"/>
        <v>0.4367711443452182</v>
      </c>
      <c r="I500" s="150">
        <f>G500/G$812</f>
        <v>0.020149033174380673</v>
      </c>
    </row>
    <row r="501" spans="1:9" s="70" customFormat="1" ht="15" customHeight="1">
      <c r="A501" s="66">
        <f t="shared" si="35"/>
        <v>435</v>
      </c>
      <c r="B501" s="97">
        <v>2630</v>
      </c>
      <c r="C501" s="66" t="s">
        <v>234</v>
      </c>
      <c r="D501" s="95">
        <f>SUM(D504:D505)</f>
        <v>100000</v>
      </c>
      <c r="E501" s="95">
        <f>SUM(E504:E505)</f>
        <v>108256</v>
      </c>
      <c r="F501" s="95">
        <f>SUM(F504:F505)</f>
        <v>0</v>
      </c>
      <c r="G501" s="95">
        <f>SUM(G504:G505)</f>
        <v>51809</v>
      </c>
      <c r="H501" s="145">
        <f t="shared" si="37"/>
        <v>0.47857855453739284</v>
      </c>
      <c r="I501" s="120">
        <f>G501/G$812</f>
        <v>0.007999978999842807</v>
      </c>
    </row>
    <row r="502" spans="1:9" s="70" customFormat="1" ht="15" customHeight="1">
      <c r="A502" s="66">
        <f t="shared" si="35"/>
        <v>436</v>
      </c>
      <c r="B502" s="97"/>
      <c r="C502" s="66" t="s">
        <v>253</v>
      </c>
      <c r="D502" s="96"/>
      <c r="E502" s="96"/>
      <c r="F502" s="96"/>
      <c r="G502" s="96"/>
      <c r="H502" s="145"/>
      <c r="I502" s="120"/>
    </row>
    <row r="503" spans="1:9" s="70" customFormat="1" ht="15" customHeight="1">
      <c r="A503" s="66">
        <f t="shared" si="35"/>
        <v>437</v>
      </c>
      <c r="B503" s="97"/>
      <c r="C503" s="66" t="s">
        <v>17</v>
      </c>
      <c r="D503" s="96"/>
      <c r="E503" s="96"/>
      <c r="F503" s="96"/>
      <c r="G503" s="96"/>
      <c r="H503" s="145"/>
      <c r="I503" s="120"/>
    </row>
    <row r="504" spans="1:9" s="70" customFormat="1" ht="15" customHeight="1">
      <c r="A504" s="66">
        <f t="shared" si="35"/>
        <v>438</v>
      </c>
      <c r="B504" s="97"/>
      <c r="C504" s="66" t="s">
        <v>235</v>
      </c>
      <c r="D504" s="96">
        <v>80000</v>
      </c>
      <c r="E504" s="96">
        <v>88256</v>
      </c>
      <c r="F504" s="96">
        <v>0</v>
      </c>
      <c r="G504" s="96">
        <v>41809</v>
      </c>
      <c r="H504" s="145">
        <f t="shared" si="37"/>
        <v>0.473724166062364</v>
      </c>
      <c r="I504" s="120">
        <f aca="true" t="shared" si="39" ref="I504:I510">G504/G$812</f>
        <v>0.006455849794522727</v>
      </c>
    </row>
    <row r="505" spans="1:9" s="70" customFormat="1" ht="15" customHeight="1">
      <c r="A505" s="66">
        <f t="shared" si="35"/>
        <v>439</v>
      </c>
      <c r="B505" s="97"/>
      <c r="C505" s="66" t="s">
        <v>354</v>
      </c>
      <c r="D505" s="96">
        <v>20000</v>
      </c>
      <c r="E505" s="96">
        <v>20000</v>
      </c>
      <c r="F505" s="96"/>
      <c r="G505" s="96">
        <v>10000</v>
      </c>
      <c r="H505" s="145">
        <f t="shared" si="37"/>
        <v>0.5</v>
      </c>
      <c r="I505" s="120">
        <f t="shared" si="39"/>
        <v>0.001544129205320081</v>
      </c>
    </row>
    <row r="506" spans="1:9" s="36" customFormat="1" ht="12.75">
      <c r="A506" s="66">
        <f t="shared" si="35"/>
        <v>440</v>
      </c>
      <c r="B506" s="19">
        <v>3030</v>
      </c>
      <c r="C506" s="58" t="s">
        <v>54</v>
      </c>
      <c r="D506" s="96">
        <v>27400</v>
      </c>
      <c r="E506" s="49">
        <v>27400</v>
      </c>
      <c r="F506" s="49">
        <v>-3000</v>
      </c>
      <c r="G506" s="96">
        <v>10737</v>
      </c>
      <c r="H506" s="145">
        <f t="shared" si="37"/>
        <v>0.3918613138686131</v>
      </c>
      <c r="I506" s="120">
        <f t="shared" si="39"/>
        <v>0.001657931527752171</v>
      </c>
    </row>
    <row r="507" spans="1:9" ht="12.75">
      <c r="A507" s="66">
        <f t="shared" si="35"/>
        <v>441</v>
      </c>
      <c r="B507" s="10">
        <v>4110</v>
      </c>
      <c r="C507" s="10" t="s">
        <v>44</v>
      </c>
      <c r="D507" s="96">
        <v>1000</v>
      </c>
      <c r="E507" s="49">
        <v>1000</v>
      </c>
      <c r="F507" s="49">
        <v>-2800</v>
      </c>
      <c r="G507" s="96">
        <v>136</v>
      </c>
      <c r="H507" s="145">
        <f t="shared" si="37"/>
        <v>0.136</v>
      </c>
      <c r="I507" s="120">
        <f t="shared" si="39"/>
        <v>2.10001571923531E-05</v>
      </c>
    </row>
    <row r="508" spans="1:9" ht="12.75">
      <c r="A508" s="66">
        <f t="shared" si="35"/>
        <v>442</v>
      </c>
      <c r="B508" s="10">
        <v>4120</v>
      </c>
      <c r="C508" s="10" t="s">
        <v>45</v>
      </c>
      <c r="D508" s="96">
        <v>500</v>
      </c>
      <c r="E508" s="49">
        <v>400</v>
      </c>
      <c r="F508" s="49">
        <v>-838</v>
      </c>
      <c r="G508" s="96">
        <v>19</v>
      </c>
      <c r="H508" s="145">
        <f t="shared" si="37"/>
        <v>0.0475</v>
      </c>
      <c r="I508" s="120">
        <f t="shared" si="39"/>
        <v>2.933845490108154E-06</v>
      </c>
    </row>
    <row r="509" spans="1:9" s="36" customFormat="1" ht="12.75">
      <c r="A509" s="66">
        <f t="shared" si="35"/>
        <v>443</v>
      </c>
      <c r="B509" s="19">
        <v>4210</v>
      </c>
      <c r="C509" s="19" t="s">
        <v>205</v>
      </c>
      <c r="D509" s="96">
        <v>7000</v>
      </c>
      <c r="E509" s="49">
        <v>14500</v>
      </c>
      <c r="F509" s="49">
        <v>0</v>
      </c>
      <c r="G509" s="96">
        <v>12728</v>
      </c>
      <c r="H509" s="145">
        <f t="shared" si="37"/>
        <v>0.8777931034482759</v>
      </c>
      <c r="I509" s="120">
        <f t="shared" si="39"/>
        <v>0.001965367652531399</v>
      </c>
    </row>
    <row r="510" spans="1:9" s="36" customFormat="1" ht="12.75">
      <c r="A510" s="66">
        <f t="shared" si="35"/>
        <v>444</v>
      </c>
      <c r="B510" s="19">
        <v>4260</v>
      </c>
      <c r="C510" s="19" t="s">
        <v>209</v>
      </c>
      <c r="D510" s="96">
        <v>8000</v>
      </c>
      <c r="E510" s="49">
        <v>8000</v>
      </c>
      <c r="F510" s="49">
        <v>0</v>
      </c>
      <c r="G510" s="96">
        <v>6944</v>
      </c>
      <c r="H510" s="145">
        <f t="shared" si="37"/>
        <v>0.868</v>
      </c>
      <c r="I510" s="120">
        <f t="shared" si="39"/>
        <v>0.0010722433201742643</v>
      </c>
    </row>
    <row r="511" spans="1:9" s="36" customFormat="1" ht="12.75">
      <c r="A511" s="66">
        <f t="shared" si="35"/>
        <v>445</v>
      </c>
      <c r="B511" s="19">
        <v>4270</v>
      </c>
      <c r="C511" s="19" t="s">
        <v>204</v>
      </c>
      <c r="D511" s="96">
        <v>0</v>
      </c>
      <c r="E511" s="49">
        <v>17500</v>
      </c>
      <c r="F511" s="49"/>
      <c r="G511" s="96">
        <v>0</v>
      </c>
      <c r="H511" s="145"/>
      <c r="I511" s="120"/>
    </row>
    <row r="512" spans="1:9" s="36" customFormat="1" ht="12.75">
      <c r="A512" s="66">
        <f t="shared" si="35"/>
        <v>446</v>
      </c>
      <c r="B512" s="19">
        <v>4300</v>
      </c>
      <c r="C512" s="19" t="s">
        <v>203</v>
      </c>
      <c r="D512" s="48">
        <f>SUM(D514:D519)</f>
        <v>70900</v>
      </c>
      <c r="E512" s="48">
        <f>SUM(E514:E519)</f>
        <v>63500</v>
      </c>
      <c r="F512" s="48">
        <f>SUM(F514:F519)</f>
        <v>-14600</v>
      </c>
      <c r="G512" s="48">
        <f>SUM(G514:G519)</f>
        <v>38915</v>
      </c>
      <c r="H512" s="145">
        <f t="shared" si="37"/>
        <v>0.6128346456692914</v>
      </c>
      <c r="I512" s="120">
        <f>G512/G$812</f>
        <v>0.006008978802503095</v>
      </c>
    </row>
    <row r="513" spans="1:9" ht="12.75">
      <c r="A513" s="66">
        <f t="shared" si="35"/>
        <v>447</v>
      </c>
      <c r="B513" s="10"/>
      <c r="C513" s="10" t="s">
        <v>17</v>
      </c>
      <c r="D513" s="49"/>
      <c r="E513" s="49"/>
      <c r="F513" s="49"/>
      <c r="G513" s="49"/>
      <c r="H513" s="145"/>
      <c r="I513" s="120"/>
    </row>
    <row r="514" spans="1:9" ht="12.75">
      <c r="A514" s="66">
        <f t="shared" si="35"/>
        <v>448</v>
      </c>
      <c r="B514" s="10"/>
      <c r="C514" s="10" t="s">
        <v>71</v>
      </c>
      <c r="D514" s="96">
        <v>3000</v>
      </c>
      <c r="E514" s="49">
        <v>3100</v>
      </c>
      <c r="F514" s="49">
        <v>-1940</v>
      </c>
      <c r="G514" s="96">
        <v>3072</v>
      </c>
      <c r="H514" s="145">
        <f t="shared" si="37"/>
        <v>0.9909677419354839</v>
      </c>
      <c r="I514" s="120">
        <f aca="true" t="shared" si="40" ref="I514:I519">G514/G$812</f>
        <v>0.00047435649187432886</v>
      </c>
    </row>
    <row r="515" spans="1:9" ht="12.75">
      <c r="A515" s="66">
        <f t="shared" si="35"/>
        <v>449</v>
      </c>
      <c r="B515" s="10"/>
      <c r="C515" s="10" t="s">
        <v>72</v>
      </c>
      <c r="D515" s="96">
        <v>12000</v>
      </c>
      <c r="E515" s="49">
        <v>12000</v>
      </c>
      <c r="F515" s="49">
        <v>-840</v>
      </c>
      <c r="G515" s="96">
        <v>7997</v>
      </c>
      <c r="H515" s="145">
        <f t="shared" si="37"/>
        <v>0.6664166666666667</v>
      </c>
      <c r="I515" s="120">
        <f t="shared" si="40"/>
        <v>0.0012348401254944688</v>
      </c>
    </row>
    <row r="516" spans="1:9" ht="12.75">
      <c r="A516" s="66">
        <f t="shared" si="35"/>
        <v>450</v>
      </c>
      <c r="B516" s="10"/>
      <c r="C516" s="10" t="s">
        <v>73</v>
      </c>
      <c r="D516" s="96">
        <v>20000</v>
      </c>
      <c r="E516" s="49">
        <v>20000</v>
      </c>
      <c r="F516" s="49">
        <v>-3000</v>
      </c>
      <c r="G516" s="96">
        <v>5995</v>
      </c>
      <c r="H516" s="145">
        <f t="shared" si="37"/>
        <v>0.29975</v>
      </c>
      <c r="I516" s="120">
        <f t="shared" si="40"/>
        <v>0.0009257054585893886</v>
      </c>
    </row>
    <row r="517" spans="1:9" ht="12.75">
      <c r="A517" s="66">
        <f t="shared" si="35"/>
        <v>451</v>
      </c>
      <c r="B517" s="10"/>
      <c r="C517" s="10" t="s">
        <v>21</v>
      </c>
      <c r="D517" s="96">
        <v>20900</v>
      </c>
      <c r="E517" s="49">
        <v>23247</v>
      </c>
      <c r="F517" s="49">
        <v>0</v>
      </c>
      <c r="G517" s="96">
        <v>20049</v>
      </c>
      <c r="H517" s="145">
        <f t="shared" si="37"/>
        <v>0.8624338624338624</v>
      </c>
      <c r="I517" s="120">
        <f t="shared" si="40"/>
        <v>0.0030958246437462304</v>
      </c>
    </row>
    <row r="518" spans="1:9" ht="12.75">
      <c r="A518" s="66">
        <f t="shared" si="35"/>
        <v>452</v>
      </c>
      <c r="B518" s="10"/>
      <c r="C518" s="10" t="s">
        <v>272</v>
      </c>
      <c r="D518" s="96">
        <v>15000</v>
      </c>
      <c r="E518" s="49">
        <v>5000</v>
      </c>
      <c r="F518" s="49">
        <v>-8820</v>
      </c>
      <c r="G518" s="96">
        <v>1649</v>
      </c>
      <c r="H518" s="145">
        <f t="shared" si="37"/>
        <v>0.3298</v>
      </c>
      <c r="I518" s="120">
        <f t="shared" si="40"/>
        <v>0.00025462690595728135</v>
      </c>
    </row>
    <row r="519" spans="1:9" ht="12.75">
      <c r="A519" s="66">
        <f aca="true" t="shared" si="41" ref="A519:A582">A518+1</f>
        <v>453</v>
      </c>
      <c r="B519" s="10"/>
      <c r="C519" s="10" t="s">
        <v>284</v>
      </c>
      <c r="D519" s="96">
        <v>0</v>
      </c>
      <c r="E519" s="49">
        <v>153</v>
      </c>
      <c r="F519" s="49">
        <v>0</v>
      </c>
      <c r="G519" s="96">
        <v>153</v>
      </c>
      <c r="H519" s="145">
        <f t="shared" si="37"/>
        <v>1</v>
      </c>
      <c r="I519" s="120">
        <f t="shared" si="40"/>
        <v>2.362517684139724E-05</v>
      </c>
    </row>
    <row r="520" spans="1:9" ht="12.75">
      <c r="A520" s="66">
        <f t="shared" si="41"/>
        <v>454</v>
      </c>
      <c r="B520" s="10">
        <v>4410</v>
      </c>
      <c r="C520" s="10" t="s">
        <v>41</v>
      </c>
      <c r="D520" s="96">
        <v>0</v>
      </c>
      <c r="E520" s="49">
        <v>0</v>
      </c>
      <c r="F520" s="49">
        <v>-200</v>
      </c>
      <c r="G520" s="96">
        <v>0</v>
      </c>
      <c r="H520" s="145"/>
      <c r="I520" s="120"/>
    </row>
    <row r="521" spans="1:9" ht="12.75">
      <c r="A521" s="66">
        <f t="shared" si="41"/>
        <v>455</v>
      </c>
      <c r="B521" s="10">
        <v>4430</v>
      </c>
      <c r="C521" s="10" t="s">
        <v>57</v>
      </c>
      <c r="D521" s="96">
        <v>200</v>
      </c>
      <c r="E521" s="49">
        <v>200</v>
      </c>
      <c r="F521" s="49"/>
      <c r="G521" s="96">
        <v>0</v>
      </c>
      <c r="H521" s="145"/>
      <c r="I521" s="120"/>
    </row>
    <row r="522" spans="1:9" ht="12.75">
      <c r="A522" s="66">
        <f t="shared" si="41"/>
        <v>456</v>
      </c>
      <c r="B522" s="10">
        <v>6050</v>
      </c>
      <c r="C522" s="10" t="s">
        <v>202</v>
      </c>
      <c r="D522" s="49"/>
      <c r="E522" s="49"/>
      <c r="F522" s="49"/>
      <c r="G522" s="49"/>
      <c r="H522" s="145"/>
      <c r="I522" s="120"/>
    </row>
    <row r="523" spans="1:9" ht="12.75">
      <c r="A523" s="66">
        <f t="shared" si="41"/>
        <v>457</v>
      </c>
      <c r="B523" s="10"/>
      <c r="C523" s="10" t="s">
        <v>254</v>
      </c>
      <c r="D523" s="96">
        <v>15000</v>
      </c>
      <c r="E523" s="49">
        <v>40000</v>
      </c>
      <c r="F523" s="49">
        <v>-3462</v>
      </c>
      <c r="G523" s="96">
        <v>5000</v>
      </c>
      <c r="H523" s="145">
        <f t="shared" si="37"/>
        <v>0.125</v>
      </c>
      <c r="I523" s="120">
        <f>G523/G$812</f>
        <v>0.0007720646026600405</v>
      </c>
    </row>
    <row r="524" spans="1:9" ht="12.75">
      <c r="A524" s="66">
        <f t="shared" si="41"/>
        <v>458</v>
      </c>
      <c r="B524" s="10">
        <v>6060</v>
      </c>
      <c r="C524" s="10" t="s">
        <v>285</v>
      </c>
      <c r="D524" s="96">
        <v>0</v>
      </c>
      <c r="E524" s="49">
        <v>18000</v>
      </c>
      <c r="F524" s="49">
        <v>-1100</v>
      </c>
      <c r="G524" s="96">
        <v>4200</v>
      </c>
      <c r="H524" s="145">
        <f t="shared" si="37"/>
        <v>0.23333333333333334</v>
      </c>
      <c r="I524" s="120">
        <f>G524/G$812</f>
        <v>0.000648534266234434</v>
      </c>
    </row>
    <row r="525" spans="1:9" s="79" customFormat="1" ht="15" customHeight="1">
      <c r="A525" s="66">
        <f t="shared" si="41"/>
        <v>459</v>
      </c>
      <c r="B525" s="67">
        <v>853</v>
      </c>
      <c r="C525" s="68" t="s">
        <v>11</v>
      </c>
      <c r="D525" s="69">
        <f>D528+D531+D538+D559+D564+D584+D592</f>
        <v>1310245</v>
      </c>
      <c r="E525" s="69">
        <f>E528+E531+E538+E559+E564+E584+E592</f>
        <v>1540398</v>
      </c>
      <c r="F525" s="69">
        <f>F531+F538+F559+F564+F584+F592</f>
        <v>0</v>
      </c>
      <c r="G525" s="69">
        <f>G528+G531+G538+G559+G564+G584+G592</f>
        <v>760205</v>
      </c>
      <c r="H525" s="152">
        <f t="shared" si="37"/>
        <v>0.49351206636207007</v>
      </c>
      <c r="I525" s="153">
        <f>G525/G$812</f>
        <v>0.11738547425303522</v>
      </c>
    </row>
    <row r="526" spans="1:9" s="79" customFormat="1" ht="12.75" customHeight="1">
      <c r="A526" s="66">
        <f t="shared" si="41"/>
        <v>460</v>
      </c>
      <c r="B526" s="72">
        <v>85313</v>
      </c>
      <c r="C526" s="73" t="s">
        <v>309</v>
      </c>
      <c r="D526" s="69"/>
      <c r="E526" s="69"/>
      <c r="F526" s="69"/>
      <c r="G526" s="69"/>
      <c r="H526" s="145"/>
      <c r="I526" s="120"/>
    </row>
    <row r="527" spans="1:9" s="79" customFormat="1" ht="12.75" customHeight="1">
      <c r="A527" s="66">
        <f t="shared" si="41"/>
        <v>461</v>
      </c>
      <c r="B527" s="78"/>
      <c r="C527" s="73" t="s">
        <v>310</v>
      </c>
      <c r="D527" s="69"/>
      <c r="E527" s="69"/>
      <c r="F527" s="69"/>
      <c r="G527" s="69"/>
      <c r="H527" s="145"/>
      <c r="I527" s="120"/>
    </row>
    <row r="528" spans="1:9" s="82" customFormat="1" ht="12.75" customHeight="1">
      <c r="A528" s="66">
        <f t="shared" si="41"/>
        <v>462</v>
      </c>
      <c r="B528" s="78"/>
      <c r="C528" s="73" t="s">
        <v>311</v>
      </c>
      <c r="D528" s="74">
        <f>D529</f>
        <v>9000</v>
      </c>
      <c r="E528" s="74">
        <f>E529</f>
        <v>15000</v>
      </c>
      <c r="F528" s="74"/>
      <c r="G528" s="74">
        <f>G529</f>
        <v>6294</v>
      </c>
      <c r="H528" s="149">
        <f t="shared" si="37"/>
        <v>0.4196</v>
      </c>
      <c r="I528" s="150">
        <f>G528/G$812</f>
        <v>0.000971874921828459</v>
      </c>
    </row>
    <row r="529" spans="1:9" s="79" customFormat="1" ht="12.75" customHeight="1">
      <c r="A529" s="66">
        <f t="shared" si="41"/>
        <v>463</v>
      </c>
      <c r="B529" s="6">
        <v>4130</v>
      </c>
      <c r="C529" s="6" t="s">
        <v>236</v>
      </c>
      <c r="D529" s="95">
        <v>9000</v>
      </c>
      <c r="E529" s="95">
        <v>15000</v>
      </c>
      <c r="F529" s="95"/>
      <c r="G529" s="95">
        <v>6294</v>
      </c>
      <c r="H529" s="145">
        <f t="shared" si="37"/>
        <v>0.4196</v>
      </c>
      <c r="I529" s="120">
        <f>G529/G$812</f>
        <v>0.000971874921828459</v>
      </c>
    </row>
    <row r="530" spans="1:9" ht="12.75">
      <c r="A530" s="66">
        <f t="shared" si="41"/>
        <v>464</v>
      </c>
      <c r="B530" s="15">
        <v>85314</v>
      </c>
      <c r="C530" s="9" t="s">
        <v>178</v>
      </c>
      <c r="D530" s="47"/>
      <c r="E530" s="47"/>
      <c r="F530" s="47"/>
      <c r="G530" s="47"/>
      <c r="H530" s="145"/>
      <c r="I530" s="120"/>
    </row>
    <row r="531" spans="1:9" ht="12.75">
      <c r="A531" s="66">
        <f t="shared" si="41"/>
        <v>465</v>
      </c>
      <c r="B531" s="15"/>
      <c r="C531" s="77" t="s">
        <v>312</v>
      </c>
      <c r="D531" s="47">
        <f>D532+D537</f>
        <v>439000</v>
      </c>
      <c r="E531" s="47">
        <f>E532+E537</f>
        <v>519800</v>
      </c>
      <c r="F531" s="47">
        <f>F532+F537</f>
        <v>0</v>
      </c>
      <c r="G531" s="47">
        <f>G532+G537</f>
        <v>279938</v>
      </c>
      <c r="H531" s="149">
        <f t="shared" si="37"/>
        <v>0.5385494420931127</v>
      </c>
      <c r="I531" s="150">
        <f>G531/G$812</f>
        <v>0.04322604414788928</v>
      </c>
    </row>
    <row r="532" spans="1:9" ht="12.75">
      <c r="A532" s="66">
        <f t="shared" si="41"/>
        <v>466</v>
      </c>
      <c r="B532" s="6">
        <v>3110</v>
      </c>
      <c r="C532" s="6" t="s">
        <v>76</v>
      </c>
      <c r="D532" s="50">
        <f>SUM(D534:D535)</f>
        <v>429000</v>
      </c>
      <c r="E532" s="50">
        <f>SUM(E534:E535)</f>
        <v>509800</v>
      </c>
      <c r="F532" s="50">
        <f>SUM(F534:F535)</f>
        <v>0</v>
      </c>
      <c r="G532" s="50">
        <f>SUM(G534:G535)</f>
        <v>276676</v>
      </c>
      <c r="H532" s="145">
        <f t="shared" si="37"/>
        <v>0.5427147901137701</v>
      </c>
      <c r="I532" s="120">
        <f>G532/G$812</f>
        <v>0.042722349201113875</v>
      </c>
    </row>
    <row r="533" spans="1:9" ht="12.75">
      <c r="A533" s="66">
        <f t="shared" si="41"/>
        <v>467</v>
      </c>
      <c r="B533" s="6"/>
      <c r="C533" s="6" t="s">
        <v>17</v>
      </c>
      <c r="D533" s="49"/>
      <c r="E533" s="49"/>
      <c r="F533" s="49"/>
      <c r="G533" s="49"/>
      <c r="H533" s="145"/>
      <c r="I533" s="120"/>
    </row>
    <row r="534" spans="1:9" ht="12.75">
      <c r="A534" s="66">
        <f t="shared" si="41"/>
        <v>468</v>
      </c>
      <c r="B534" s="6"/>
      <c r="C534" s="6" t="s">
        <v>77</v>
      </c>
      <c r="D534" s="49">
        <v>249000</v>
      </c>
      <c r="E534" s="49">
        <v>326800</v>
      </c>
      <c r="F534" s="49">
        <v>0</v>
      </c>
      <c r="G534" s="49">
        <v>160397</v>
      </c>
      <c r="H534" s="145">
        <f t="shared" si="37"/>
        <v>0.4908108935128519</v>
      </c>
      <c r="I534" s="120">
        <f>G534/G$812</f>
        <v>0.024767369214572503</v>
      </c>
    </row>
    <row r="535" spans="1:9" ht="12.75">
      <c r="A535" s="66">
        <f t="shared" si="41"/>
        <v>469</v>
      </c>
      <c r="B535" s="6"/>
      <c r="C535" s="6" t="s">
        <v>78</v>
      </c>
      <c r="D535" s="49">
        <v>180000</v>
      </c>
      <c r="E535" s="49">
        <v>183000</v>
      </c>
      <c r="F535" s="49">
        <v>0</v>
      </c>
      <c r="G535" s="49">
        <v>116279</v>
      </c>
      <c r="H535" s="145">
        <f aca="true" t="shared" si="42" ref="H535:H601">G535/E535</f>
        <v>0.6354043715846994</v>
      </c>
      <c r="I535" s="120">
        <f>G535/G$812</f>
        <v>0.01795497998654137</v>
      </c>
    </row>
    <row r="536" spans="1:9" ht="12.75">
      <c r="A536" s="66">
        <f t="shared" si="41"/>
        <v>470</v>
      </c>
      <c r="B536" s="6">
        <v>4110</v>
      </c>
      <c r="C536" s="6" t="s">
        <v>44</v>
      </c>
      <c r="D536" s="49"/>
      <c r="E536" s="49"/>
      <c r="F536" s="49"/>
      <c r="G536" s="49"/>
      <c r="H536" s="145"/>
      <c r="I536" s="120"/>
    </row>
    <row r="537" spans="1:9" ht="12.75">
      <c r="A537" s="66">
        <f t="shared" si="41"/>
        <v>471</v>
      </c>
      <c r="B537" s="6"/>
      <c r="C537" s="6" t="s">
        <v>79</v>
      </c>
      <c r="D537" s="49">
        <v>10000</v>
      </c>
      <c r="E537" s="49">
        <v>10000</v>
      </c>
      <c r="F537" s="49">
        <v>0</v>
      </c>
      <c r="G537" s="49">
        <v>3262</v>
      </c>
      <c r="H537" s="145">
        <f t="shared" si="42"/>
        <v>0.3262</v>
      </c>
      <c r="I537" s="120">
        <f>G537/G$812</f>
        <v>0.0005036949467754104</v>
      </c>
    </row>
    <row r="538" spans="1:9" ht="12.75">
      <c r="A538" s="66">
        <f t="shared" si="41"/>
        <v>472</v>
      </c>
      <c r="B538" s="15">
        <v>85315</v>
      </c>
      <c r="C538" s="9" t="s">
        <v>89</v>
      </c>
      <c r="D538" s="53">
        <f>D539</f>
        <v>300000</v>
      </c>
      <c r="E538" s="53">
        <f>E539</f>
        <v>354579</v>
      </c>
      <c r="F538" s="53">
        <f>F539</f>
        <v>0</v>
      </c>
      <c r="G538" s="53">
        <f>G539</f>
        <v>159878</v>
      </c>
      <c r="H538" s="156">
        <f t="shared" si="42"/>
        <v>0.4508952870869397</v>
      </c>
      <c r="I538" s="150">
        <f>G538/G$812</f>
        <v>0.024687228908816392</v>
      </c>
    </row>
    <row r="539" spans="1:9" ht="12.75">
      <c r="A539" s="66">
        <f t="shared" si="41"/>
        <v>473</v>
      </c>
      <c r="B539" s="6">
        <v>3110</v>
      </c>
      <c r="C539" s="6" t="s">
        <v>76</v>
      </c>
      <c r="D539" s="50">
        <v>300000</v>
      </c>
      <c r="E539" s="50">
        <v>354579</v>
      </c>
      <c r="F539" s="50"/>
      <c r="G539" s="50">
        <f>SUM(G541:G556)</f>
        <v>159878</v>
      </c>
      <c r="H539" s="145">
        <f t="shared" si="42"/>
        <v>0.4508952870869397</v>
      </c>
      <c r="I539" s="120">
        <f>G539/G$812</f>
        <v>0.024687228908816392</v>
      </c>
    </row>
    <row r="540" spans="1:9" ht="12.75">
      <c r="A540" s="66">
        <f t="shared" si="41"/>
        <v>474</v>
      </c>
      <c r="B540" s="6"/>
      <c r="C540" s="6" t="s">
        <v>17</v>
      </c>
      <c r="D540" s="49"/>
      <c r="E540" s="49"/>
      <c r="F540" s="49"/>
      <c r="G540" s="49"/>
      <c r="H540" s="145"/>
      <c r="I540" s="120"/>
    </row>
    <row r="541" spans="1:9" ht="12.75">
      <c r="A541" s="66">
        <f t="shared" si="41"/>
        <v>475</v>
      </c>
      <c r="B541" s="6"/>
      <c r="C541" s="6" t="s">
        <v>336</v>
      </c>
      <c r="D541" s="49">
        <v>0</v>
      </c>
      <c r="E541" s="49">
        <v>0</v>
      </c>
      <c r="F541" s="49">
        <v>0</v>
      </c>
      <c r="G541" s="49">
        <v>52486</v>
      </c>
      <c r="H541" s="145"/>
      <c r="I541" s="120">
        <f aca="true" t="shared" si="43" ref="I541:I553">G541/G$812</f>
        <v>0.008104516547042978</v>
      </c>
    </row>
    <row r="542" spans="1:9" ht="12.75">
      <c r="A542" s="66">
        <f t="shared" si="41"/>
        <v>476</v>
      </c>
      <c r="B542" s="6"/>
      <c r="C542" s="6" t="s">
        <v>240</v>
      </c>
      <c r="D542" s="49">
        <v>0</v>
      </c>
      <c r="E542" s="49">
        <v>0</v>
      </c>
      <c r="F542" s="49">
        <v>0</v>
      </c>
      <c r="G542" s="49">
        <v>8860</v>
      </c>
      <c r="H542" s="145"/>
      <c r="I542" s="120">
        <f t="shared" si="43"/>
        <v>0.0013680984759135918</v>
      </c>
    </row>
    <row r="543" spans="1:9" ht="12.75">
      <c r="A543" s="66">
        <f t="shared" si="41"/>
        <v>477</v>
      </c>
      <c r="B543" s="6"/>
      <c r="C543" s="6" t="s">
        <v>90</v>
      </c>
      <c r="D543" s="49">
        <v>0</v>
      </c>
      <c r="E543" s="49">
        <v>0</v>
      </c>
      <c r="F543" s="49">
        <v>0</v>
      </c>
      <c r="G543" s="49">
        <v>27137</v>
      </c>
      <c r="H543" s="145"/>
      <c r="I543" s="120">
        <f t="shared" si="43"/>
        <v>0.004190303424477104</v>
      </c>
    </row>
    <row r="544" spans="1:9" ht="12.75">
      <c r="A544" s="66">
        <f t="shared" si="41"/>
        <v>478</v>
      </c>
      <c r="B544" s="6"/>
      <c r="C544" s="6" t="s">
        <v>91</v>
      </c>
      <c r="D544" s="49">
        <v>0</v>
      </c>
      <c r="E544" s="49">
        <v>0</v>
      </c>
      <c r="F544" s="49">
        <v>0</v>
      </c>
      <c r="G544" s="49">
        <v>2232</v>
      </c>
      <c r="H544" s="145"/>
      <c r="I544" s="120">
        <f t="shared" si="43"/>
        <v>0.0003446496386274421</v>
      </c>
    </row>
    <row r="545" spans="1:9" ht="12.75">
      <c r="A545" s="66">
        <f t="shared" si="41"/>
        <v>479</v>
      </c>
      <c r="B545" s="6"/>
      <c r="C545" s="6" t="s">
        <v>92</v>
      </c>
      <c r="D545" s="49">
        <v>0</v>
      </c>
      <c r="E545" s="49">
        <v>0</v>
      </c>
      <c r="F545" s="49">
        <v>0</v>
      </c>
      <c r="G545" s="49">
        <v>2686</v>
      </c>
      <c r="H545" s="145"/>
      <c r="I545" s="120">
        <f t="shared" si="43"/>
        <v>0.00041475310454897377</v>
      </c>
    </row>
    <row r="546" spans="1:9" ht="12.75">
      <c r="A546" s="66">
        <f t="shared" si="41"/>
        <v>480</v>
      </c>
      <c r="B546" s="6"/>
      <c r="C546" s="6" t="s">
        <v>332</v>
      </c>
      <c r="D546" s="49">
        <v>0</v>
      </c>
      <c r="E546" s="49">
        <v>0</v>
      </c>
      <c r="F546" s="49">
        <v>0</v>
      </c>
      <c r="G546" s="49">
        <v>3595</v>
      </c>
      <c r="H546" s="145"/>
      <c r="I546" s="120">
        <f t="shared" si="43"/>
        <v>0.0005551144493125691</v>
      </c>
    </row>
    <row r="547" spans="1:9" ht="12.75">
      <c r="A547" s="66">
        <f t="shared" si="41"/>
        <v>481</v>
      </c>
      <c r="B547" s="6"/>
      <c r="C547" s="6" t="s">
        <v>93</v>
      </c>
      <c r="D547" s="49">
        <v>0</v>
      </c>
      <c r="E547" s="49">
        <v>0</v>
      </c>
      <c r="F547" s="49">
        <v>0</v>
      </c>
      <c r="G547" s="49">
        <v>574</v>
      </c>
      <c r="H547" s="145"/>
      <c r="I547" s="120">
        <f t="shared" si="43"/>
        <v>8.863301638537265E-05</v>
      </c>
    </row>
    <row r="548" spans="1:9" ht="12.75">
      <c r="A548" s="66">
        <f t="shared" si="41"/>
        <v>482</v>
      </c>
      <c r="B548" s="6"/>
      <c r="C548" s="6" t="s">
        <v>94</v>
      </c>
      <c r="D548" s="49">
        <v>0</v>
      </c>
      <c r="E548" s="49">
        <v>0</v>
      </c>
      <c r="F548" s="49">
        <v>0</v>
      </c>
      <c r="G548" s="49">
        <v>3305</v>
      </c>
      <c r="H548" s="145"/>
      <c r="I548" s="120">
        <f t="shared" si="43"/>
        <v>0.0005103347023582867</v>
      </c>
    </row>
    <row r="549" spans="1:9" ht="12.75">
      <c r="A549" s="66">
        <f t="shared" si="41"/>
        <v>483</v>
      </c>
      <c r="B549" s="6"/>
      <c r="C549" s="6" t="s">
        <v>286</v>
      </c>
      <c r="D549" s="49">
        <v>0</v>
      </c>
      <c r="E549" s="49">
        <v>0</v>
      </c>
      <c r="F549" s="49">
        <v>0</v>
      </c>
      <c r="G549" s="49">
        <v>16022</v>
      </c>
      <c r="H549" s="145"/>
      <c r="I549" s="120">
        <f t="shared" si="43"/>
        <v>0.002474003812763834</v>
      </c>
    </row>
    <row r="550" spans="1:9" ht="12.75">
      <c r="A550" s="66">
        <f t="shared" si="41"/>
        <v>484</v>
      </c>
      <c r="B550" s="6"/>
      <c r="C550" s="6" t="s">
        <v>383</v>
      </c>
      <c r="D550" s="49">
        <v>0</v>
      </c>
      <c r="E550" s="49">
        <v>0</v>
      </c>
      <c r="F550" s="49">
        <v>0</v>
      </c>
      <c r="G550" s="49">
        <v>39982</v>
      </c>
      <c r="H550" s="145"/>
      <c r="I550" s="120">
        <f t="shared" si="43"/>
        <v>0.006173737388710748</v>
      </c>
    </row>
    <row r="551" spans="1:9" ht="12.75">
      <c r="A551" s="66">
        <f t="shared" si="41"/>
        <v>485</v>
      </c>
      <c r="B551" s="6"/>
      <c r="C551" s="6" t="s">
        <v>333</v>
      </c>
      <c r="D551" s="49">
        <v>0</v>
      </c>
      <c r="E551" s="49">
        <v>0</v>
      </c>
      <c r="F551" s="49">
        <v>0</v>
      </c>
      <c r="G551" s="49">
        <v>1014</v>
      </c>
      <c r="H551" s="145"/>
      <c r="I551" s="120">
        <f t="shared" si="43"/>
        <v>0.00015657470141945622</v>
      </c>
    </row>
    <row r="552" spans="1:9" ht="12.75">
      <c r="A552" s="66">
        <f t="shared" si="41"/>
        <v>486</v>
      </c>
      <c r="B552" s="6"/>
      <c r="C552" s="6" t="s">
        <v>287</v>
      </c>
      <c r="D552" s="49">
        <v>0</v>
      </c>
      <c r="E552" s="49">
        <v>0</v>
      </c>
      <c r="F552" s="49">
        <v>0</v>
      </c>
      <c r="G552" s="49">
        <v>755</v>
      </c>
      <c r="H552" s="145"/>
      <c r="I552" s="120">
        <f t="shared" si="43"/>
        <v>0.00011658175500166611</v>
      </c>
    </row>
    <row r="553" spans="1:9" ht="12.75">
      <c r="A553" s="66">
        <f t="shared" si="41"/>
        <v>487</v>
      </c>
      <c r="B553" s="6"/>
      <c r="C553" s="6" t="s">
        <v>298</v>
      </c>
      <c r="D553" s="49">
        <v>0</v>
      </c>
      <c r="E553" s="49">
        <v>0</v>
      </c>
      <c r="F553" s="49">
        <v>0</v>
      </c>
      <c r="G553" s="49">
        <v>214</v>
      </c>
      <c r="H553" s="145"/>
      <c r="I553" s="120">
        <f t="shared" si="43"/>
        <v>3.304436499384973E-05</v>
      </c>
    </row>
    <row r="554" spans="1:9" ht="12.75">
      <c r="A554" s="66">
        <f t="shared" si="41"/>
        <v>488</v>
      </c>
      <c r="B554" s="6"/>
      <c r="C554" s="6" t="s">
        <v>384</v>
      </c>
      <c r="D554" s="49">
        <v>0</v>
      </c>
      <c r="E554" s="49">
        <v>0</v>
      </c>
      <c r="F554" s="49"/>
      <c r="G554" s="49">
        <v>826</v>
      </c>
      <c r="H554" s="145"/>
      <c r="I554" s="120"/>
    </row>
    <row r="555" spans="1:9" ht="12.75">
      <c r="A555" s="66">
        <f t="shared" si="41"/>
        <v>489</v>
      </c>
      <c r="B555" s="6"/>
      <c r="C555" s="6" t="s">
        <v>385</v>
      </c>
      <c r="D555" s="49">
        <v>0</v>
      </c>
      <c r="E555" s="49">
        <v>0</v>
      </c>
      <c r="F555" s="49"/>
      <c r="G555" s="49">
        <v>123</v>
      </c>
      <c r="H555" s="145"/>
      <c r="I555" s="120"/>
    </row>
    <row r="556" spans="1:9" ht="12.75">
      <c r="A556" s="66">
        <f t="shared" si="41"/>
        <v>490</v>
      </c>
      <c r="B556" s="6"/>
      <c r="C556" s="6" t="s">
        <v>386</v>
      </c>
      <c r="D556" s="49">
        <v>0</v>
      </c>
      <c r="E556" s="49">
        <v>0</v>
      </c>
      <c r="F556" s="49"/>
      <c r="G556" s="49">
        <v>67</v>
      </c>
      <c r="H556" s="145"/>
      <c r="I556" s="120"/>
    </row>
    <row r="557" spans="1:9" ht="12.75">
      <c r="A557" s="66">
        <f t="shared" si="41"/>
        <v>491</v>
      </c>
      <c r="B557" s="6"/>
      <c r="C557" s="6"/>
      <c r="D557" s="49"/>
      <c r="E557" s="49"/>
      <c r="F557" s="49"/>
      <c r="G557" s="49"/>
      <c r="H557" s="145"/>
      <c r="I557" s="120"/>
    </row>
    <row r="558" spans="1:9" s="82" customFormat="1" ht="12.75" customHeight="1">
      <c r="A558" s="66">
        <f t="shared" si="41"/>
        <v>492</v>
      </c>
      <c r="B558" s="72">
        <v>85316</v>
      </c>
      <c r="C558" s="73" t="s">
        <v>179</v>
      </c>
      <c r="D558" s="81"/>
      <c r="E558" s="81"/>
      <c r="F558" s="81"/>
      <c r="G558" s="81"/>
      <c r="H558" s="145"/>
      <c r="I558" s="120"/>
    </row>
    <row r="559" spans="1:9" s="82" customFormat="1" ht="12.75" customHeight="1">
      <c r="A559" s="66">
        <f t="shared" si="41"/>
        <v>493</v>
      </c>
      <c r="B559" s="78"/>
      <c r="C559" s="73" t="s">
        <v>180</v>
      </c>
      <c r="D559" s="74">
        <f>D560</f>
        <v>45000</v>
      </c>
      <c r="E559" s="74">
        <f>E560</f>
        <v>47100</v>
      </c>
      <c r="F559" s="74"/>
      <c r="G559" s="74">
        <f>G560</f>
        <v>21621</v>
      </c>
      <c r="H559" s="149">
        <f t="shared" si="42"/>
        <v>0.45904458598726117</v>
      </c>
      <c r="I559" s="150">
        <f>G559/G$812</f>
        <v>0.0033385617548225472</v>
      </c>
    </row>
    <row r="560" spans="1:9" ht="12.75">
      <c r="A560" s="66">
        <f t="shared" si="41"/>
        <v>494</v>
      </c>
      <c r="B560" s="6">
        <v>3110</v>
      </c>
      <c r="C560" s="6" t="s">
        <v>76</v>
      </c>
      <c r="D560" s="50">
        <f>SUM(D562:D563)</f>
        <v>45000</v>
      </c>
      <c r="E560" s="50">
        <f>SUM(E562:E563)</f>
        <v>47100</v>
      </c>
      <c r="F560" s="50">
        <v>0</v>
      </c>
      <c r="G560" s="50">
        <f>SUM(G562:G563)</f>
        <v>21621</v>
      </c>
      <c r="H560" s="145">
        <f t="shared" si="42"/>
        <v>0.45904458598726117</v>
      </c>
      <c r="I560" s="120">
        <f>G560/G$812</f>
        <v>0.0033385617548225472</v>
      </c>
    </row>
    <row r="561" spans="1:9" ht="12.75">
      <c r="A561" s="66">
        <f t="shared" si="41"/>
        <v>495</v>
      </c>
      <c r="B561" s="6"/>
      <c r="C561" s="6" t="s">
        <v>17</v>
      </c>
      <c r="D561" s="49"/>
      <c r="E561" s="49"/>
      <c r="F561" s="49"/>
      <c r="G561" s="49"/>
      <c r="H561" s="145"/>
      <c r="I561" s="120"/>
    </row>
    <row r="562" spans="1:9" ht="12.75">
      <c r="A562" s="66">
        <f t="shared" si="41"/>
        <v>496</v>
      </c>
      <c r="B562" s="6"/>
      <c r="C562" s="6" t="s">
        <v>95</v>
      </c>
      <c r="D562" s="49">
        <v>20000</v>
      </c>
      <c r="E562" s="49">
        <v>20000</v>
      </c>
      <c r="F562" s="49">
        <v>0</v>
      </c>
      <c r="G562" s="49">
        <v>3904</v>
      </c>
      <c r="H562" s="145">
        <f t="shared" si="42"/>
        <v>0.1952</v>
      </c>
      <c r="I562" s="120">
        <f>G562/G$812</f>
        <v>0.0006028280417569597</v>
      </c>
    </row>
    <row r="563" spans="1:9" ht="12.75">
      <c r="A563" s="66">
        <f t="shared" si="41"/>
        <v>497</v>
      </c>
      <c r="B563" s="6"/>
      <c r="C563" s="6" t="s">
        <v>96</v>
      </c>
      <c r="D563" s="49">
        <v>25000</v>
      </c>
      <c r="E563" s="49">
        <v>27100</v>
      </c>
      <c r="F563" s="49">
        <v>0</v>
      </c>
      <c r="G563" s="49">
        <v>17717</v>
      </c>
      <c r="H563" s="145">
        <f t="shared" si="42"/>
        <v>0.6537638376383764</v>
      </c>
      <c r="I563" s="120">
        <f>G563/G$812</f>
        <v>0.0027357337130655877</v>
      </c>
    </row>
    <row r="564" spans="1:9" s="82" customFormat="1" ht="15" customHeight="1">
      <c r="A564" s="66">
        <f t="shared" si="41"/>
        <v>498</v>
      </c>
      <c r="B564" s="72">
        <v>85319</v>
      </c>
      <c r="C564" s="73" t="s">
        <v>181</v>
      </c>
      <c r="D564" s="74">
        <f>D565+D566+D567+D568+D569+D570+D571+D577+D582</f>
        <v>307000</v>
      </c>
      <c r="E564" s="74">
        <f>E565+E566+E567+E568+E569+E570+E571+E577+E582</f>
        <v>337670</v>
      </c>
      <c r="F564" s="74">
        <v>0</v>
      </c>
      <c r="G564" s="74">
        <f>G565+G566+G567+G568+G569+G570+G571+G577+G582</f>
        <v>158743</v>
      </c>
      <c r="H564" s="149">
        <f t="shared" si="42"/>
        <v>0.4701128320549649</v>
      </c>
      <c r="I564" s="150">
        <f>G564/G$812</f>
        <v>0.02451197024401256</v>
      </c>
    </row>
    <row r="565" spans="1:9" ht="12.75">
      <c r="A565" s="66">
        <f t="shared" si="41"/>
        <v>499</v>
      </c>
      <c r="B565" s="6">
        <v>3020</v>
      </c>
      <c r="C565" s="6" t="s">
        <v>258</v>
      </c>
      <c r="D565" s="49">
        <v>1320</v>
      </c>
      <c r="E565" s="49">
        <v>1320</v>
      </c>
      <c r="F565" s="49">
        <v>0</v>
      </c>
      <c r="G565" s="49">
        <v>0</v>
      </c>
      <c r="H565" s="145"/>
      <c r="I565" s="120"/>
    </row>
    <row r="566" spans="1:9" ht="12.75">
      <c r="A566" s="66">
        <f t="shared" si="41"/>
        <v>500</v>
      </c>
      <c r="B566" s="6">
        <v>4010</v>
      </c>
      <c r="C566" s="6" t="s">
        <v>39</v>
      </c>
      <c r="D566" s="49">
        <v>196300</v>
      </c>
      <c r="E566" s="49">
        <v>221730</v>
      </c>
      <c r="F566" s="49">
        <v>0</v>
      </c>
      <c r="G566" s="49">
        <v>99621</v>
      </c>
      <c r="H566" s="145">
        <f t="shared" si="42"/>
        <v>0.44928967663374375</v>
      </c>
      <c r="I566" s="120">
        <f aca="true" t="shared" si="44" ref="I566:I571">G566/G$812</f>
        <v>0.01538276955631918</v>
      </c>
    </row>
    <row r="567" spans="1:9" ht="12.75">
      <c r="A567" s="66">
        <f t="shared" si="41"/>
        <v>501</v>
      </c>
      <c r="B567" s="6">
        <v>4040</v>
      </c>
      <c r="C567" s="6" t="s">
        <v>40</v>
      </c>
      <c r="D567" s="49">
        <v>14500</v>
      </c>
      <c r="E567" s="49">
        <v>14500</v>
      </c>
      <c r="F567" s="49">
        <v>0</v>
      </c>
      <c r="G567" s="49">
        <v>14026</v>
      </c>
      <c r="H567" s="145">
        <f t="shared" si="42"/>
        <v>0.9673103448275862</v>
      </c>
      <c r="I567" s="120">
        <f t="shared" si="44"/>
        <v>0.0021657956233819458</v>
      </c>
    </row>
    <row r="568" spans="1:9" ht="12.75">
      <c r="A568" s="66">
        <f t="shared" si="41"/>
        <v>502</v>
      </c>
      <c r="B568" s="6">
        <v>4110</v>
      </c>
      <c r="C568" s="6" t="s">
        <v>87</v>
      </c>
      <c r="D568" s="49">
        <v>37700</v>
      </c>
      <c r="E568" s="49">
        <v>42260</v>
      </c>
      <c r="F568" s="49">
        <v>0</v>
      </c>
      <c r="G568" s="49">
        <v>19359</v>
      </c>
      <c r="H568" s="145">
        <f t="shared" si="42"/>
        <v>0.45809275911026975</v>
      </c>
      <c r="I568" s="120">
        <f t="shared" si="44"/>
        <v>0.002989279728579145</v>
      </c>
    </row>
    <row r="569" spans="1:9" ht="12.75">
      <c r="A569" s="66">
        <f t="shared" si="41"/>
        <v>503</v>
      </c>
      <c r="B569" s="6">
        <v>4120</v>
      </c>
      <c r="C569" s="6" t="s">
        <v>45</v>
      </c>
      <c r="D569" s="49">
        <v>5200</v>
      </c>
      <c r="E569" s="49">
        <v>5880</v>
      </c>
      <c r="F569" s="49">
        <v>0</v>
      </c>
      <c r="G569" s="49">
        <v>2839</v>
      </c>
      <c r="H569" s="145">
        <f t="shared" si="42"/>
        <v>0.4828231292517007</v>
      </c>
      <c r="I569" s="120">
        <f t="shared" si="44"/>
        <v>0.000438378281390371</v>
      </c>
    </row>
    <row r="570" spans="1:9" ht="12.75">
      <c r="A570" s="66">
        <f t="shared" si="41"/>
        <v>504</v>
      </c>
      <c r="B570" s="6">
        <v>4210</v>
      </c>
      <c r="C570" s="6" t="s">
        <v>205</v>
      </c>
      <c r="D570" s="49">
        <v>6500</v>
      </c>
      <c r="E570" s="49">
        <v>6500</v>
      </c>
      <c r="F570" s="49">
        <v>0</v>
      </c>
      <c r="G570" s="49">
        <v>2849</v>
      </c>
      <c r="H570" s="145">
        <f t="shared" si="42"/>
        <v>0.4383076923076923</v>
      </c>
      <c r="I570" s="120">
        <f t="shared" si="44"/>
        <v>0.00043992241059569105</v>
      </c>
    </row>
    <row r="571" spans="1:9" ht="12.75">
      <c r="A571" s="66">
        <f t="shared" si="41"/>
        <v>505</v>
      </c>
      <c r="B571" s="6">
        <v>4300</v>
      </c>
      <c r="C571" s="6" t="s">
        <v>203</v>
      </c>
      <c r="D571" s="50">
        <f>SUM(D573:D576)</f>
        <v>37630</v>
      </c>
      <c r="E571" s="50">
        <f>SUM(E573:E576)</f>
        <v>37630</v>
      </c>
      <c r="F571" s="50">
        <v>0</v>
      </c>
      <c r="G571" s="50">
        <f>SUM(G573:G576)</f>
        <v>16916</v>
      </c>
      <c r="H571" s="145">
        <f t="shared" si="42"/>
        <v>0.44953494552218975</v>
      </c>
      <c r="I571" s="120">
        <f t="shared" si="44"/>
        <v>0.002612048963719449</v>
      </c>
    </row>
    <row r="572" spans="1:9" ht="12.75">
      <c r="A572" s="66">
        <f t="shared" si="41"/>
        <v>506</v>
      </c>
      <c r="B572" s="6"/>
      <c r="C572" s="6" t="s">
        <v>17</v>
      </c>
      <c r="D572" s="49"/>
      <c r="E572" s="49"/>
      <c r="F572" s="49"/>
      <c r="G572" s="49"/>
      <c r="H572" s="145"/>
      <c r="I572" s="120"/>
    </row>
    <row r="573" spans="1:9" ht="12.75">
      <c r="A573" s="66">
        <f t="shared" si="41"/>
        <v>507</v>
      </c>
      <c r="B573" s="6"/>
      <c r="C573" s="6" t="s">
        <v>84</v>
      </c>
      <c r="D573" s="49">
        <v>3300</v>
      </c>
      <c r="E573" s="49">
        <v>3300</v>
      </c>
      <c r="F573" s="49">
        <v>0</v>
      </c>
      <c r="G573" s="49">
        <v>951</v>
      </c>
      <c r="H573" s="145">
        <f t="shared" si="42"/>
        <v>0.2881818181818182</v>
      </c>
      <c r="I573" s="120">
        <f>G573/G$812</f>
        <v>0.0001468466874259397</v>
      </c>
    </row>
    <row r="574" spans="1:9" ht="12.75">
      <c r="A574" s="66">
        <f t="shared" si="41"/>
        <v>508</v>
      </c>
      <c r="B574" s="6"/>
      <c r="C574" s="6" t="s">
        <v>85</v>
      </c>
      <c r="D574" s="49">
        <v>4730</v>
      </c>
      <c r="E574" s="49">
        <v>4730</v>
      </c>
      <c r="F574" s="49">
        <v>0</v>
      </c>
      <c r="G574" s="49">
        <v>2639</v>
      </c>
      <c r="H574" s="145">
        <f t="shared" si="42"/>
        <v>0.5579281183932346</v>
      </c>
      <c r="I574" s="120">
        <f>G574/G$812</f>
        <v>0.0004074956972839694</v>
      </c>
    </row>
    <row r="575" spans="1:9" ht="12.75">
      <c r="A575" s="66">
        <f t="shared" si="41"/>
        <v>509</v>
      </c>
      <c r="B575" s="6"/>
      <c r="C575" s="6" t="s">
        <v>72</v>
      </c>
      <c r="D575" s="49">
        <v>17600</v>
      </c>
      <c r="E575" s="49">
        <v>17600</v>
      </c>
      <c r="F575" s="49">
        <v>0</v>
      </c>
      <c r="G575" s="49">
        <v>8881</v>
      </c>
      <c r="H575" s="145">
        <f t="shared" si="42"/>
        <v>0.5046022727272728</v>
      </c>
      <c r="I575" s="120">
        <f>G575/G$812</f>
        <v>0.001371341147244764</v>
      </c>
    </row>
    <row r="576" spans="1:9" ht="12.75">
      <c r="A576" s="66">
        <f t="shared" si="41"/>
        <v>510</v>
      </c>
      <c r="B576" s="6"/>
      <c r="C576" s="6" t="s">
        <v>86</v>
      </c>
      <c r="D576" s="49">
        <v>12000</v>
      </c>
      <c r="E576" s="49">
        <v>12000</v>
      </c>
      <c r="F576" s="49">
        <v>0</v>
      </c>
      <c r="G576" s="49">
        <v>4445</v>
      </c>
      <c r="H576" s="145">
        <f t="shared" si="42"/>
        <v>0.37041666666666667</v>
      </c>
      <c r="I576" s="120">
        <f>G576/G$812</f>
        <v>0.000686365431764776</v>
      </c>
    </row>
    <row r="577" spans="1:9" ht="12.75">
      <c r="A577" s="66">
        <f t="shared" si="41"/>
        <v>511</v>
      </c>
      <c r="B577" s="6">
        <v>4410</v>
      </c>
      <c r="C577" s="6" t="s">
        <v>80</v>
      </c>
      <c r="D577" s="50">
        <f>SUM(D579:D581)</f>
        <v>4400</v>
      </c>
      <c r="E577" s="50">
        <f>SUM(E579:E581)</f>
        <v>4400</v>
      </c>
      <c r="F577" s="50">
        <v>0</v>
      </c>
      <c r="G577" s="50">
        <f>SUM(G579:G581)</f>
        <v>545</v>
      </c>
      <c r="H577" s="145">
        <f t="shared" si="42"/>
        <v>0.12386363636363637</v>
      </c>
      <c r="I577" s="120">
        <f>G577/G$812</f>
        <v>8.415504168994442E-05</v>
      </c>
    </row>
    <row r="578" spans="1:9" ht="12.75">
      <c r="A578" s="66">
        <f t="shared" si="41"/>
        <v>512</v>
      </c>
      <c r="B578" s="6"/>
      <c r="C578" s="6" t="s">
        <v>17</v>
      </c>
      <c r="D578" s="49"/>
      <c r="E578" s="49"/>
      <c r="F578" s="49"/>
      <c r="G578" s="49"/>
      <c r="H578" s="145"/>
      <c r="I578" s="120"/>
    </row>
    <row r="579" spans="1:9" ht="12.75">
      <c r="A579" s="66">
        <f t="shared" si="41"/>
        <v>513</v>
      </c>
      <c r="B579" s="6"/>
      <c r="C579" s="6" t="s">
        <v>81</v>
      </c>
      <c r="D579" s="49">
        <v>1650</v>
      </c>
      <c r="E579" s="49">
        <v>1650</v>
      </c>
      <c r="F579" s="49">
        <v>0</v>
      </c>
      <c r="G579" s="49">
        <v>115</v>
      </c>
      <c r="H579" s="145">
        <f t="shared" si="42"/>
        <v>0.0696969696969697</v>
      </c>
      <c r="I579" s="120">
        <f>G579/G$812</f>
        <v>1.775748586118093E-05</v>
      </c>
    </row>
    <row r="580" spans="1:9" ht="12.75">
      <c r="A580" s="66">
        <f t="shared" si="41"/>
        <v>514</v>
      </c>
      <c r="B580" s="6"/>
      <c r="C580" s="6" t="s">
        <v>82</v>
      </c>
      <c r="D580" s="49">
        <v>2200</v>
      </c>
      <c r="E580" s="49">
        <v>2200</v>
      </c>
      <c r="F580" s="49">
        <v>0</v>
      </c>
      <c r="G580" s="49">
        <v>430</v>
      </c>
      <c r="H580" s="145">
        <f t="shared" si="42"/>
        <v>0.19545454545454546</v>
      </c>
      <c r="I580" s="120">
        <f>G580/G$812</f>
        <v>6.639755582876349E-05</v>
      </c>
    </row>
    <row r="581" spans="1:9" ht="12.75">
      <c r="A581" s="66">
        <f t="shared" si="41"/>
        <v>515</v>
      </c>
      <c r="B581" s="6"/>
      <c r="C581" s="6" t="s">
        <v>83</v>
      </c>
      <c r="D581" s="49">
        <v>550</v>
      </c>
      <c r="E581" s="49">
        <v>550</v>
      </c>
      <c r="F581" s="49">
        <v>0</v>
      </c>
      <c r="G581" s="49">
        <v>0</v>
      </c>
      <c r="H581" s="145"/>
      <c r="I581" s="120"/>
    </row>
    <row r="582" spans="1:9" ht="12.75">
      <c r="A582" s="66">
        <f t="shared" si="41"/>
        <v>516</v>
      </c>
      <c r="B582" s="6">
        <v>4440</v>
      </c>
      <c r="C582" s="44" t="s">
        <v>88</v>
      </c>
      <c r="D582" s="49">
        <v>3450</v>
      </c>
      <c r="E582" s="49">
        <v>3450</v>
      </c>
      <c r="F582" s="49">
        <v>0</v>
      </c>
      <c r="G582" s="49">
        <v>2588</v>
      </c>
      <c r="H582" s="145">
        <f t="shared" si="42"/>
        <v>0.7501449275362319</v>
      </c>
      <c r="I582" s="120">
        <f>G582/G$812</f>
        <v>0.00039962063833683695</v>
      </c>
    </row>
    <row r="583" spans="1:9" s="82" customFormat="1" ht="12.75" customHeight="1">
      <c r="A583" s="66">
        <f aca="true" t="shared" si="45" ref="A583:A646">A582+1</f>
        <v>517</v>
      </c>
      <c r="B583" s="72">
        <v>85328</v>
      </c>
      <c r="C583" s="73" t="s">
        <v>182</v>
      </c>
      <c r="D583" s="81"/>
      <c r="E583" s="81"/>
      <c r="F583" s="81"/>
      <c r="G583" s="81"/>
      <c r="H583" s="145"/>
      <c r="I583" s="120"/>
    </row>
    <row r="584" spans="1:9" s="82" customFormat="1" ht="12.75" customHeight="1">
      <c r="A584" s="66">
        <f t="shared" si="45"/>
        <v>518</v>
      </c>
      <c r="B584" s="72"/>
      <c r="C584" s="73" t="s">
        <v>183</v>
      </c>
      <c r="D584" s="74">
        <f>SUM(D585:D591)</f>
        <v>210245</v>
      </c>
      <c r="E584" s="74">
        <f>SUM(E585:E591)</f>
        <v>225045</v>
      </c>
      <c r="F584" s="74"/>
      <c r="G584" s="74">
        <f>SUM(G585:G591)</f>
        <v>95157</v>
      </c>
      <c r="H584" s="149">
        <f t="shared" si="42"/>
        <v>0.4228354329134173</v>
      </c>
      <c r="I584" s="150">
        <f>G584/G$812</f>
        <v>0.014693470279064294</v>
      </c>
    </row>
    <row r="585" spans="1:9" ht="12.75">
      <c r="A585" s="66">
        <f t="shared" si="45"/>
        <v>519</v>
      </c>
      <c r="B585" s="6">
        <v>3020</v>
      </c>
      <c r="C585" s="6" t="s">
        <v>74</v>
      </c>
      <c r="D585" s="49">
        <v>1815</v>
      </c>
      <c r="E585" s="49">
        <v>1815</v>
      </c>
      <c r="F585" s="49">
        <v>0</v>
      </c>
      <c r="G585" s="49">
        <v>0</v>
      </c>
      <c r="H585" s="145"/>
      <c r="I585" s="120"/>
    </row>
    <row r="586" spans="1:9" ht="12.75">
      <c r="A586" s="66">
        <f t="shared" si="45"/>
        <v>520</v>
      </c>
      <c r="B586" s="6">
        <v>4010</v>
      </c>
      <c r="C586" s="6" t="s">
        <v>39</v>
      </c>
      <c r="D586" s="49">
        <v>163600</v>
      </c>
      <c r="E586" s="49">
        <v>175960</v>
      </c>
      <c r="F586" s="49">
        <v>0</v>
      </c>
      <c r="G586" s="49">
        <v>68125</v>
      </c>
      <c r="H586" s="145">
        <f t="shared" si="42"/>
        <v>0.387161854967038</v>
      </c>
      <c r="I586" s="120">
        <f>G586/G$812</f>
        <v>0.010519380211243053</v>
      </c>
    </row>
    <row r="587" spans="1:9" ht="12.75">
      <c r="A587" s="66">
        <f t="shared" si="45"/>
        <v>521</v>
      </c>
      <c r="B587" s="6">
        <v>4040</v>
      </c>
      <c r="C587" s="6" t="s">
        <v>40</v>
      </c>
      <c r="D587" s="49">
        <v>9130</v>
      </c>
      <c r="E587" s="49">
        <v>9130</v>
      </c>
      <c r="F587" s="49">
        <v>0</v>
      </c>
      <c r="G587" s="49">
        <v>9042</v>
      </c>
      <c r="H587" s="145">
        <f t="shared" si="42"/>
        <v>0.9903614457831326</v>
      </c>
      <c r="I587" s="120">
        <f>G587/G$812</f>
        <v>0.0013962016274504173</v>
      </c>
    </row>
    <row r="588" spans="1:9" ht="12.75">
      <c r="A588" s="66">
        <f t="shared" si="45"/>
        <v>522</v>
      </c>
      <c r="B588" s="6">
        <v>4110</v>
      </c>
      <c r="C588" s="6" t="s">
        <v>44</v>
      </c>
      <c r="D588" s="49">
        <v>27800</v>
      </c>
      <c r="E588" s="49">
        <v>29930</v>
      </c>
      <c r="F588" s="49">
        <v>0</v>
      </c>
      <c r="G588" s="49">
        <v>13065</v>
      </c>
      <c r="H588" s="145">
        <f t="shared" si="42"/>
        <v>0.43651854326762446</v>
      </c>
      <c r="I588" s="120">
        <f>G588/G$812</f>
        <v>0.0020174048067506858</v>
      </c>
    </row>
    <row r="589" spans="1:9" ht="12.75">
      <c r="A589" s="66">
        <f t="shared" si="45"/>
        <v>523</v>
      </c>
      <c r="B589" s="6">
        <v>4120</v>
      </c>
      <c r="C589" s="6" t="s">
        <v>45</v>
      </c>
      <c r="D589" s="49">
        <v>3800</v>
      </c>
      <c r="E589" s="49">
        <v>4110</v>
      </c>
      <c r="F589" s="49">
        <v>0</v>
      </c>
      <c r="G589" s="49">
        <v>1850</v>
      </c>
      <c r="H589" s="145">
        <f t="shared" si="42"/>
        <v>0.45012165450121655</v>
      </c>
      <c r="I589" s="120">
        <f>G589/G$812</f>
        <v>0.000285663902984215</v>
      </c>
    </row>
    <row r="590" spans="1:9" ht="12.75">
      <c r="A590" s="66">
        <f t="shared" si="45"/>
        <v>524</v>
      </c>
      <c r="B590" s="6">
        <v>4430</v>
      </c>
      <c r="C590" s="6" t="s">
        <v>57</v>
      </c>
      <c r="D590" s="49">
        <v>0</v>
      </c>
      <c r="E590" s="49">
        <v>0</v>
      </c>
      <c r="F590" s="49"/>
      <c r="G590" s="49">
        <v>0</v>
      </c>
      <c r="H590" s="145"/>
      <c r="I590" s="120"/>
    </row>
    <row r="591" spans="1:9" ht="12.75">
      <c r="A591" s="66">
        <f t="shared" si="45"/>
        <v>525</v>
      </c>
      <c r="B591" s="6">
        <v>4440</v>
      </c>
      <c r="C591" s="6" t="s">
        <v>75</v>
      </c>
      <c r="D591" s="49">
        <v>4100</v>
      </c>
      <c r="E591" s="49">
        <v>4100</v>
      </c>
      <c r="F591" s="49">
        <v>0</v>
      </c>
      <c r="G591" s="49">
        <v>3075</v>
      </c>
      <c r="H591" s="145">
        <f t="shared" si="42"/>
        <v>0.75</v>
      </c>
      <c r="I591" s="120">
        <f>G591/G$812</f>
        <v>0.0004748197306359249</v>
      </c>
    </row>
    <row r="592" spans="1:9" s="82" customFormat="1" ht="12.75" customHeight="1">
      <c r="A592" s="66">
        <f t="shared" si="45"/>
        <v>526</v>
      </c>
      <c r="B592" s="72">
        <v>85395</v>
      </c>
      <c r="C592" s="73" t="s">
        <v>32</v>
      </c>
      <c r="D592" s="74">
        <f>D593+D598</f>
        <v>0</v>
      </c>
      <c r="E592" s="74">
        <f>E593+E598</f>
        <v>41204</v>
      </c>
      <c r="F592" s="74"/>
      <c r="G592" s="74">
        <f>G593+G598</f>
        <v>38574</v>
      </c>
      <c r="H592" s="149">
        <f t="shared" si="42"/>
        <v>0.9361712455101446</v>
      </c>
      <c r="I592" s="150">
        <f>G592/G$812</f>
        <v>0.005956323996601681</v>
      </c>
    </row>
    <row r="593" spans="1:9" ht="12.75">
      <c r="A593" s="66">
        <f t="shared" si="45"/>
        <v>527</v>
      </c>
      <c r="B593" s="6">
        <v>3110</v>
      </c>
      <c r="C593" s="6" t="s">
        <v>76</v>
      </c>
      <c r="D593" s="48">
        <f>SUM(D595:D597)</f>
        <v>0</v>
      </c>
      <c r="E593" s="48">
        <f>SUM(E595:E597)</f>
        <v>41204</v>
      </c>
      <c r="F593" s="48">
        <v>0</v>
      </c>
      <c r="G593" s="48">
        <f>SUM(G595:G597)</f>
        <v>38574</v>
      </c>
      <c r="H593" s="145">
        <f t="shared" si="42"/>
        <v>0.9361712455101446</v>
      </c>
      <c r="I593" s="120">
        <f>G593/G$812</f>
        <v>0.005956323996601681</v>
      </c>
    </row>
    <row r="594" spans="1:9" ht="12.75">
      <c r="A594" s="66">
        <f t="shared" si="45"/>
        <v>528</v>
      </c>
      <c r="B594" s="6"/>
      <c r="C594" s="6" t="s">
        <v>17</v>
      </c>
      <c r="D594" s="49"/>
      <c r="E594" s="49"/>
      <c r="F594" s="49"/>
      <c r="G594" s="49"/>
      <c r="H594" s="145"/>
      <c r="I594" s="120"/>
    </row>
    <row r="595" spans="1:9" ht="12.75">
      <c r="A595" s="66">
        <f t="shared" si="45"/>
        <v>529</v>
      </c>
      <c r="B595" s="6"/>
      <c r="C595" s="6" t="s">
        <v>97</v>
      </c>
      <c r="D595" s="49">
        <v>0</v>
      </c>
      <c r="E595" s="49">
        <v>39764</v>
      </c>
      <c r="F595" s="49">
        <v>0</v>
      </c>
      <c r="G595" s="49">
        <v>37134</v>
      </c>
      <c r="H595" s="145">
        <f t="shared" si="42"/>
        <v>0.9338597726586862</v>
      </c>
      <c r="I595" s="120">
        <f>G595/G$812</f>
        <v>0.005733969391035589</v>
      </c>
    </row>
    <row r="596" spans="1:9" ht="12.75">
      <c r="A596" s="66">
        <f t="shared" si="45"/>
        <v>530</v>
      </c>
      <c r="B596" s="6"/>
      <c r="C596" s="6" t="s">
        <v>337</v>
      </c>
      <c r="D596" s="49">
        <v>0</v>
      </c>
      <c r="E596" s="49">
        <v>1440</v>
      </c>
      <c r="F596" s="49"/>
      <c r="G596" s="49">
        <v>1440</v>
      </c>
      <c r="H596" s="145">
        <f>G596/E596</f>
        <v>1</v>
      </c>
      <c r="I596" s="120">
        <f>G596/G$812</f>
        <v>0.00022235460556609168</v>
      </c>
    </row>
    <row r="597" spans="1:9" ht="12.75">
      <c r="A597" s="66">
        <f t="shared" si="45"/>
        <v>531</v>
      </c>
      <c r="B597" s="6"/>
      <c r="C597" s="6" t="s">
        <v>98</v>
      </c>
      <c r="D597" s="49">
        <v>0</v>
      </c>
      <c r="E597" s="49">
        <v>0</v>
      </c>
      <c r="F597" s="49">
        <v>0</v>
      </c>
      <c r="G597" s="49">
        <v>0</v>
      </c>
      <c r="H597" s="145"/>
      <c r="I597" s="120"/>
    </row>
    <row r="598" spans="1:9" ht="12.75">
      <c r="A598" s="66">
        <f t="shared" si="45"/>
        <v>532</v>
      </c>
      <c r="B598" s="6">
        <v>4210</v>
      </c>
      <c r="C598" s="6" t="s">
        <v>288</v>
      </c>
      <c r="D598" s="49">
        <v>0</v>
      </c>
      <c r="E598" s="49">
        <v>0</v>
      </c>
      <c r="F598" s="49">
        <v>0</v>
      </c>
      <c r="G598" s="49">
        <v>0</v>
      </c>
      <c r="H598" s="145"/>
      <c r="I598" s="120"/>
    </row>
    <row r="599" spans="1:9" s="79" customFormat="1" ht="12.75" customHeight="1">
      <c r="A599" s="66">
        <f t="shared" si="45"/>
        <v>533</v>
      </c>
      <c r="B599" s="67">
        <v>854</v>
      </c>
      <c r="C599" s="68" t="s">
        <v>184</v>
      </c>
      <c r="D599" s="69">
        <f>D600+D621+D639+D665+D724+D711</f>
        <v>1028750</v>
      </c>
      <c r="E599" s="69">
        <f>E600+E621+E639+E665+E724+E711</f>
        <v>1081900</v>
      </c>
      <c r="F599" s="69">
        <f>F600+F621+F639+F665+F724+F711</f>
        <v>-34166</v>
      </c>
      <c r="G599" s="69">
        <f>G600+G621+G639+G665+G724+G711</f>
        <v>519734</v>
      </c>
      <c r="H599" s="152">
        <f t="shared" si="42"/>
        <v>0.4803900545336907</v>
      </c>
      <c r="I599" s="153">
        <f>G599/G$812</f>
        <v>0.0802536448397827</v>
      </c>
    </row>
    <row r="600" spans="1:9" ht="12.75">
      <c r="A600" s="66">
        <f t="shared" si="45"/>
        <v>534</v>
      </c>
      <c r="B600" s="14">
        <v>85401</v>
      </c>
      <c r="C600" s="57" t="s">
        <v>185</v>
      </c>
      <c r="D600" s="47">
        <f>D601+D605+D609+D613+D617</f>
        <v>130100</v>
      </c>
      <c r="E600" s="47">
        <f>E601+E605+E609+E613+E617</f>
        <v>130100</v>
      </c>
      <c r="F600" s="47">
        <f>F601+F605+F609+F613+F617</f>
        <v>-4000</v>
      </c>
      <c r="G600" s="47">
        <f>G601+G605+G609+G613+G617</f>
        <v>70428</v>
      </c>
      <c r="H600" s="149">
        <f t="shared" si="42"/>
        <v>0.541337432744043</v>
      </c>
      <c r="I600" s="150">
        <f>G600/G$812</f>
        <v>0.010874993167228267</v>
      </c>
    </row>
    <row r="601" spans="1:9" ht="12.75">
      <c r="A601" s="66">
        <f t="shared" si="45"/>
        <v>535</v>
      </c>
      <c r="B601" s="6">
        <v>4010</v>
      </c>
      <c r="C601" s="6" t="s">
        <v>39</v>
      </c>
      <c r="D601" s="50">
        <f>SUM(D603:D604)</f>
        <v>96400</v>
      </c>
      <c r="E601" s="50">
        <f>SUM(E603:E604)</f>
        <v>96400</v>
      </c>
      <c r="F601" s="50">
        <f>SUM(F603:F604)</f>
        <v>-3300</v>
      </c>
      <c r="G601" s="50">
        <f>SUM(G603:G604)</f>
        <v>46488</v>
      </c>
      <c r="H601" s="145">
        <f t="shared" si="42"/>
        <v>0.4822406639004149</v>
      </c>
      <c r="I601" s="120">
        <f>G601/G$812</f>
        <v>0.007178347849691993</v>
      </c>
    </row>
    <row r="602" spans="1:9" ht="12.75">
      <c r="A602" s="66">
        <f t="shared" si="45"/>
        <v>536</v>
      </c>
      <c r="B602" s="6"/>
      <c r="C602" s="6" t="s">
        <v>17</v>
      </c>
      <c r="D602" s="49"/>
      <c r="E602" s="49"/>
      <c r="F602" s="49"/>
      <c r="G602" s="49"/>
      <c r="H602" s="145"/>
      <c r="I602" s="120"/>
    </row>
    <row r="603" spans="1:9" ht="12.75">
      <c r="A603" s="66">
        <f t="shared" si="45"/>
        <v>537</v>
      </c>
      <c r="B603" s="6"/>
      <c r="C603" s="6" t="s">
        <v>222</v>
      </c>
      <c r="D603" s="49">
        <v>39800</v>
      </c>
      <c r="E603" s="49">
        <v>39800</v>
      </c>
      <c r="F603" s="49">
        <v>-3300</v>
      </c>
      <c r="G603" s="49">
        <v>19947</v>
      </c>
      <c r="H603" s="145">
        <f aca="true" t="shared" si="46" ref="H603:H652">G603/E603</f>
        <v>0.5011809045226131</v>
      </c>
      <c r="I603" s="120">
        <f>G603/G$812</f>
        <v>0.0030800745258519656</v>
      </c>
    </row>
    <row r="604" spans="1:9" ht="12.75">
      <c r="A604" s="66">
        <f t="shared" si="45"/>
        <v>538</v>
      </c>
      <c r="B604" s="6"/>
      <c r="C604" s="6" t="s">
        <v>65</v>
      </c>
      <c r="D604" s="49">
        <v>56600</v>
      </c>
      <c r="E604" s="49">
        <v>56600</v>
      </c>
      <c r="F604" s="49">
        <v>0</v>
      </c>
      <c r="G604" s="49">
        <v>26541</v>
      </c>
      <c r="H604" s="145">
        <f t="shared" si="46"/>
        <v>0.46892226148409893</v>
      </c>
      <c r="I604" s="120">
        <f>G604/G$812</f>
        <v>0.004098273323840027</v>
      </c>
    </row>
    <row r="605" spans="1:9" ht="12.75">
      <c r="A605" s="66">
        <f t="shared" si="45"/>
        <v>539</v>
      </c>
      <c r="B605" s="6">
        <v>4040</v>
      </c>
      <c r="C605" s="6" t="s">
        <v>40</v>
      </c>
      <c r="D605" s="50">
        <f>SUM(D607:D608)</f>
        <v>7700</v>
      </c>
      <c r="E605" s="50">
        <f>SUM(E607:E608)</f>
        <v>7700</v>
      </c>
      <c r="F605" s="50">
        <f>SUM(F607:F608)</f>
        <v>0</v>
      </c>
      <c r="G605" s="50">
        <f>SUM(G607:G608)</f>
        <v>7566</v>
      </c>
      <c r="H605" s="145">
        <f t="shared" si="46"/>
        <v>0.9825974025974026</v>
      </c>
      <c r="I605" s="120">
        <f>G605/G$812</f>
        <v>0.0011682881567451732</v>
      </c>
    </row>
    <row r="606" spans="1:9" ht="12.75">
      <c r="A606" s="66">
        <f t="shared" si="45"/>
        <v>540</v>
      </c>
      <c r="B606" s="6"/>
      <c r="C606" s="6" t="s">
        <v>17</v>
      </c>
      <c r="D606" s="49"/>
      <c r="E606" s="49"/>
      <c r="F606" s="49"/>
      <c r="G606" s="49"/>
      <c r="H606" s="145"/>
      <c r="I606" s="120"/>
    </row>
    <row r="607" spans="1:9" ht="12.75">
      <c r="A607" s="66">
        <f t="shared" si="45"/>
        <v>541</v>
      </c>
      <c r="B607" s="6"/>
      <c r="C607" s="6" t="s">
        <v>222</v>
      </c>
      <c r="D607" s="49">
        <v>3300</v>
      </c>
      <c r="E607" s="49">
        <v>3300</v>
      </c>
      <c r="F607" s="49">
        <v>0</v>
      </c>
      <c r="G607" s="49">
        <v>3168</v>
      </c>
      <c r="H607" s="145">
        <f t="shared" si="46"/>
        <v>0.96</v>
      </c>
      <c r="I607" s="120">
        <f>G607/G$812</f>
        <v>0.0004891801322454017</v>
      </c>
    </row>
    <row r="608" spans="1:9" ht="12.75">
      <c r="A608" s="66">
        <f t="shared" si="45"/>
        <v>542</v>
      </c>
      <c r="B608" s="6"/>
      <c r="C608" s="6" t="s">
        <v>65</v>
      </c>
      <c r="D608" s="49">
        <v>4400</v>
      </c>
      <c r="E608" s="49">
        <v>4400</v>
      </c>
      <c r="F608" s="49">
        <v>0</v>
      </c>
      <c r="G608" s="49">
        <v>4398</v>
      </c>
      <c r="H608" s="145">
        <f t="shared" si="46"/>
        <v>0.9995454545454545</v>
      </c>
      <c r="I608" s="120">
        <f>G608/G$812</f>
        <v>0.0006791080244997717</v>
      </c>
    </row>
    <row r="609" spans="1:9" ht="12.75">
      <c r="A609" s="66">
        <f t="shared" si="45"/>
        <v>543</v>
      </c>
      <c r="B609" s="6">
        <v>4110</v>
      </c>
      <c r="C609" s="6" t="s">
        <v>44</v>
      </c>
      <c r="D609" s="50">
        <f>SUM(D611:D612)</f>
        <v>17700</v>
      </c>
      <c r="E609" s="50">
        <f>SUM(E611:E612)</f>
        <v>17700</v>
      </c>
      <c r="F609" s="50">
        <f>SUM(F611:F612)</f>
        <v>-600</v>
      </c>
      <c r="G609" s="50">
        <f>SUM(G611:G612)</f>
        <v>9506</v>
      </c>
      <c r="H609" s="145">
        <f t="shared" si="46"/>
        <v>0.5370621468926554</v>
      </c>
      <c r="I609" s="120">
        <f>G609/G$812</f>
        <v>0.001467849222577269</v>
      </c>
    </row>
    <row r="610" spans="1:9" ht="12.75">
      <c r="A610" s="66">
        <f t="shared" si="45"/>
        <v>544</v>
      </c>
      <c r="B610" s="6"/>
      <c r="C610" s="6" t="s">
        <v>17</v>
      </c>
      <c r="D610" s="49"/>
      <c r="E610" s="49"/>
      <c r="F610" s="49"/>
      <c r="G610" s="49"/>
      <c r="H610" s="145"/>
      <c r="I610" s="120"/>
    </row>
    <row r="611" spans="1:9" ht="12.75">
      <c r="A611" s="66">
        <f t="shared" si="45"/>
        <v>545</v>
      </c>
      <c r="B611" s="6"/>
      <c r="C611" s="6" t="s">
        <v>222</v>
      </c>
      <c r="D611" s="49">
        <v>7700</v>
      </c>
      <c r="E611" s="49">
        <v>7700</v>
      </c>
      <c r="F611" s="49">
        <v>-600</v>
      </c>
      <c r="G611" s="49">
        <v>3589</v>
      </c>
      <c r="H611" s="145">
        <f t="shared" si="46"/>
        <v>0.46610389610389613</v>
      </c>
      <c r="I611" s="120">
        <f>G611/G$812</f>
        <v>0.0005541879717893771</v>
      </c>
    </row>
    <row r="612" spans="1:9" ht="12.75">
      <c r="A612" s="66">
        <f t="shared" si="45"/>
        <v>546</v>
      </c>
      <c r="B612" s="6"/>
      <c r="C612" s="6" t="s">
        <v>65</v>
      </c>
      <c r="D612" s="49">
        <v>10000</v>
      </c>
      <c r="E612" s="49">
        <v>10000</v>
      </c>
      <c r="F612" s="49">
        <v>0</v>
      </c>
      <c r="G612" s="49">
        <v>5917</v>
      </c>
      <c r="H612" s="145">
        <f t="shared" si="46"/>
        <v>0.5917</v>
      </c>
      <c r="I612" s="120">
        <f>G612/G$812</f>
        <v>0.0009136612507878919</v>
      </c>
    </row>
    <row r="613" spans="1:9" ht="12.75">
      <c r="A613" s="66">
        <f t="shared" si="45"/>
        <v>547</v>
      </c>
      <c r="B613" s="6">
        <v>4120</v>
      </c>
      <c r="C613" s="6" t="s">
        <v>45</v>
      </c>
      <c r="D613" s="50">
        <f>SUM(D615:D616)</f>
        <v>2400</v>
      </c>
      <c r="E613" s="50">
        <f>SUM(E615:E616)</f>
        <v>2400</v>
      </c>
      <c r="F613" s="50">
        <f>SUM(F615:F616)</f>
        <v>-100</v>
      </c>
      <c r="G613" s="50">
        <f>SUM(G615:G616)</f>
        <v>1268</v>
      </c>
      <c r="H613" s="145">
        <f t="shared" si="46"/>
        <v>0.5283333333333333</v>
      </c>
      <c r="I613" s="120">
        <f>G613/G$812</f>
        <v>0.00019579558323458627</v>
      </c>
    </row>
    <row r="614" spans="1:9" ht="12.75">
      <c r="A614" s="66">
        <f t="shared" si="45"/>
        <v>548</v>
      </c>
      <c r="B614" s="6"/>
      <c r="C614" s="6" t="s">
        <v>17</v>
      </c>
      <c r="D614" s="49"/>
      <c r="E614" s="49"/>
      <c r="F614" s="49"/>
      <c r="G614" s="49"/>
      <c r="H614" s="145"/>
      <c r="I614" s="120"/>
    </row>
    <row r="615" spans="1:9" ht="12.75">
      <c r="A615" s="66">
        <f t="shared" si="45"/>
        <v>549</v>
      </c>
      <c r="B615" s="6"/>
      <c r="C615" s="6" t="s">
        <v>222</v>
      </c>
      <c r="D615" s="49">
        <v>1100</v>
      </c>
      <c r="E615" s="49">
        <v>1100</v>
      </c>
      <c r="F615" s="49">
        <v>-100</v>
      </c>
      <c r="G615" s="49">
        <v>489</v>
      </c>
      <c r="H615" s="145">
        <f t="shared" si="46"/>
        <v>0.4445454545454545</v>
      </c>
      <c r="I615" s="120">
        <f>G615/G$812</f>
        <v>7.550791814015197E-05</v>
      </c>
    </row>
    <row r="616" spans="1:9" ht="12.75">
      <c r="A616" s="66">
        <f t="shared" si="45"/>
        <v>550</v>
      </c>
      <c r="B616" s="6"/>
      <c r="C616" s="6" t="s">
        <v>65</v>
      </c>
      <c r="D616" s="49">
        <v>1300</v>
      </c>
      <c r="E616" s="49">
        <v>1300</v>
      </c>
      <c r="F616" s="49">
        <v>0</v>
      </c>
      <c r="G616" s="49">
        <v>779</v>
      </c>
      <c r="H616" s="145">
        <f t="shared" si="46"/>
        <v>0.5992307692307692</v>
      </c>
      <c r="I616" s="120">
        <f>G616/G$812</f>
        <v>0.00012028766509443432</v>
      </c>
    </row>
    <row r="617" spans="1:9" ht="12.75">
      <c r="A617" s="66">
        <f t="shared" si="45"/>
        <v>551</v>
      </c>
      <c r="B617" s="6">
        <v>4440</v>
      </c>
      <c r="C617" s="6" t="s">
        <v>66</v>
      </c>
      <c r="D617" s="50">
        <f>SUM(D619:D620)</f>
        <v>5900</v>
      </c>
      <c r="E617" s="50">
        <f>SUM(E619:E620)</f>
        <v>5900</v>
      </c>
      <c r="F617" s="50">
        <f>SUM(F619:F620)</f>
        <v>0</v>
      </c>
      <c r="G617" s="50">
        <f>SUM(G619:G620)</f>
        <v>5600</v>
      </c>
      <c r="H617" s="145">
        <f t="shared" si="46"/>
        <v>0.9491525423728814</v>
      </c>
      <c r="I617" s="120">
        <f>G617/G$812</f>
        <v>0.0008647123549792453</v>
      </c>
    </row>
    <row r="618" spans="1:9" ht="12.75">
      <c r="A618" s="66">
        <f t="shared" si="45"/>
        <v>552</v>
      </c>
      <c r="B618" s="6"/>
      <c r="C618" s="6" t="s">
        <v>17</v>
      </c>
      <c r="D618" s="49"/>
      <c r="E618" s="49"/>
      <c r="F618" s="49"/>
      <c r="G618" s="49"/>
      <c r="H618" s="145"/>
      <c r="I618" s="120"/>
    </row>
    <row r="619" spans="1:9" ht="12.75">
      <c r="A619" s="66">
        <f t="shared" si="45"/>
        <v>553</v>
      </c>
      <c r="B619" s="6"/>
      <c r="C619" s="6" t="s">
        <v>222</v>
      </c>
      <c r="D619" s="49">
        <v>2600</v>
      </c>
      <c r="E619" s="49">
        <v>2600</v>
      </c>
      <c r="F619" s="49">
        <v>0</v>
      </c>
      <c r="G619" s="49">
        <v>2600</v>
      </c>
      <c r="H619" s="145">
        <f t="shared" si="46"/>
        <v>1</v>
      </c>
      <c r="I619" s="120">
        <f aca="true" t="shared" si="47" ref="I619:I628">G619/G$812</f>
        <v>0.00040147359338322104</v>
      </c>
    </row>
    <row r="620" spans="1:9" ht="12.75">
      <c r="A620" s="66">
        <f t="shared" si="45"/>
        <v>554</v>
      </c>
      <c r="B620" s="6"/>
      <c r="C620" s="6" t="s">
        <v>65</v>
      </c>
      <c r="D620" s="49">
        <v>3300</v>
      </c>
      <c r="E620" s="49">
        <v>3300</v>
      </c>
      <c r="F620" s="49">
        <v>0</v>
      </c>
      <c r="G620" s="49">
        <v>3000</v>
      </c>
      <c r="H620" s="145">
        <f t="shared" si="46"/>
        <v>0.9090909090909091</v>
      </c>
      <c r="I620" s="120">
        <f t="shared" si="47"/>
        <v>0.0004632387615960243</v>
      </c>
    </row>
    <row r="621" spans="1:9" ht="12.75">
      <c r="A621" s="66">
        <f t="shared" si="45"/>
        <v>555</v>
      </c>
      <c r="B621" s="15">
        <v>85404</v>
      </c>
      <c r="C621" s="9" t="s">
        <v>289</v>
      </c>
      <c r="D621" s="47">
        <f>SUM(D622:D637)</f>
        <v>829500</v>
      </c>
      <c r="E621" s="47">
        <f>SUM(E622:E637)</f>
        <v>870250</v>
      </c>
      <c r="F621" s="47">
        <f>SUM(F622:F637)</f>
        <v>-26000</v>
      </c>
      <c r="G621" s="47">
        <f>SUM(G622:G637)</f>
        <v>430576</v>
      </c>
      <c r="H621" s="149">
        <f t="shared" si="46"/>
        <v>0.49477276644642343</v>
      </c>
      <c r="I621" s="150">
        <f t="shared" si="47"/>
        <v>0.06648649767098992</v>
      </c>
    </row>
    <row r="622" spans="1:9" ht="12.75">
      <c r="A622" s="66">
        <f t="shared" si="45"/>
        <v>556</v>
      </c>
      <c r="B622" s="6">
        <v>3020</v>
      </c>
      <c r="C622" s="6" t="s">
        <v>58</v>
      </c>
      <c r="D622" s="49">
        <v>2500</v>
      </c>
      <c r="E622" s="49">
        <v>2500</v>
      </c>
      <c r="F622" s="49">
        <v>-1300</v>
      </c>
      <c r="G622" s="49">
        <v>1154</v>
      </c>
      <c r="H622" s="145">
        <f t="shared" si="46"/>
        <v>0.4616</v>
      </c>
      <c r="I622" s="120">
        <f t="shared" si="47"/>
        <v>0.00017819251029393735</v>
      </c>
    </row>
    <row r="623" spans="1:9" ht="12.75">
      <c r="A623" s="66">
        <f t="shared" si="45"/>
        <v>557</v>
      </c>
      <c r="B623" s="6">
        <v>4010</v>
      </c>
      <c r="C623" s="6" t="s">
        <v>39</v>
      </c>
      <c r="D623" s="49">
        <v>485900</v>
      </c>
      <c r="E623" s="49">
        <v>502230</v>
      </c>
      <c r="F623" s="49">
        <v>0</v>
      </c>
      <c r="G623" s="49">
        <v>249764</v>
      </c>
      <c r="H623" s="145">
        <f t="shared" si="46"/>
        <v>0.4973099974115445</v>
      </c>
      <c r="I623" s="120">
        <f t="shared" si="47"/>
        <v>0.03856678868375647</v>
      </c>
    </row>
    <row r="624" spans="1:9" ht="12.75">
      <c r="A624" s="66">
        <f t="shared" si="45"/>
        <v>558</v>
      </c>
      <c r="B624" s="6">
        <v>4040</v>
      </c>
      <c r="C624" s="6" t="s">
        <v>40</v>
      </c>
      <c r="D624" s="49">
        <v>40400</v>
      </c>
      <c r="E624" s="49">
        <v>40400</v>
      </c>
      <c r="F624" s="49">
        <v>0</v>
      </c>
      <c r="G624" s="49">
        <v>38443</v>
      </c>
      <c r="H624" s="145">
        <f t="shared" si="46"/>
        <v>0.9515594059405941</v>
      </c>
      <c r="I624" s="120">
        <f t="shared" si="47"/>
        <v>0.005936095904011987</v>
      </c>
    </row>
    <row r="625" spans="1:9" ht="12.75">
      <c r="A625" s="66">
        <f t="shared" si="45"/>
        <v>559</v>
      </c>
      <c r="B625" s="6">
        <v>4110</v>
      </c>
      <c r="C625" s="6" t="s">
        <v>44</v>
      </c>
      <c r="D625" s="49">
        <v>94100</v>
      </c>
      <c r="E625" s="49">
        <v>96990</v>
      </c>
      <c r="F625" s="49">
        <v>0</v>
      </c>
      <c r="G625" s="49">
        <v>35479</v>
      </c>
      <c r="H625" s="145">
        <f t="shared" si="46"/>
        <v>0.3658005979997938</v>
      </c>
      <c r="I625" s="120">
        <f t="shared" si="47"/>
        <v>0.005478416007555115</v>
      </c>
    </row>
    <row r="626" spans="1:9" ht="12.75">
      <c r="A626" s="66">
        <f t="shared" si="45"/>
        <v>560</v>
      </c>
      <c r="B626" s="6">
        <v>4120</v>
      </c>
      <c r="C626" s="6" t="s">
        <v>45</v>
      </c>
      <c r="D626" s="49">
        <v>12800</v>
      </c>
      <c r="E626" s="49">
        <v>13210</v>
      </c>
      <c r="F626" s="49">
        <v>0</v>
      </c>
      <c r="G626" s="49">
        <v>6643</v>
      </c>
      <c r="H626" s="145">
        <f t="shared" si="46"/>
        <v>0.5028766086298259</v>
      </c>
      <c r="I626" s="120">
        <f t="shared" si="47"/>
        <v>0.0010257650310941298</v>
      </c>
    </row>
    <row r="627" spans="1:9" ht="12.75">
      <c r="A627" s="66">
        <f t="shared" si="45"/>
        <v>561</v>
      </c>
      <c r="B627" s="6">
        <v>4210</v>
      </c>
      <c r="C627" s="6" t="s">
        <v>205</v>
      </c>
      <c r="D627" s="49">
        <v>48000</v>
      </c>
      <c r="E627" s="49">
        <v>48000</v>
      </c>
      <c r="F627" s="49">
        <v>0</v>
      </c>
      <c r="G627" s="49">
        <v>22856</v>
      </c>
      <c r="H627" s="145">
        <f t="shared" si="46"/>
        <v>0.4761666666666667</v>
      </c>
      <c r="I627" s="120">
        <f t="shared" si="47"/>
        <v>0.003529261711679577</v>
      </c>
    </row>
    <row r="628" spans="1:9" ht="12.75">
      <c r="A628" s="66">
        <f t="shared" si="45"/>
        <v>562</v>
      </c>
      <c r="B628" s="6">
        <v>4220</v>
      </c>
      <c r="C628" s="6" t="s">
        <v>216</v>
      </c>
      <c r="D628" s="49">
        <v>82700</v>
      </c>
      <c r="E628" s="49">
        <v>82700</v>
      </c>
      <c r="F628" s="49">
        <v>0</v>
      </c>
      <c r="G628" s="49">
        <v>30117</v>
      </c>
      <c r="H628" s="145">
        <f t="shared" si="46"/>
        <v>0.36417170495767837</v>
      </c>
      <c r="I628" s="120">
        <f t="shared" si="47"/>
        <v>0.004650453927662488</v>
      </c>
    </row>
    <row r="629" spans="1:9" ht="12.75">
      <c r="A629" s="66">
        <f t="shared" si="45"/>
        <v>563</v>
      </c>
      <c r="B629" s="6">
        <v>4240</v>
      </c>
      <c r="C629" s="6" t="s">
        <v>217</v>
      </c>
      <c r="D629" s="49"/>
      <c r="E629" s="49"/>
      <c r="F629" s="49"/>
      <c r="G629" s="49"/>
      <c r="H629" s="145"/>
      <c r="I629" s="120"/>
    </row>
    <row r="630" spans="1:9" ht="12.75">
      <c r="A630" s="66">
        <f t="shared" si="45"/>
        <v>564</v>
      </c>
      <c r="B630" s="6"/>
      <c r="C630" s="6" t="s">
        <v>218</v>
      </c>
      <c r="D630" s="49">
        <v>3000</v>
      </c>
      <c r="E630" s="49">
        <v>8000</v>
      </c>
      <c r="F630" s="49">
        <v>-3400</v>
      </c>
      <c r="G630" s="49">
        <v>1265</v>
      </c>
      <c r="H630" s="145">
        <f t="shared" si="46"/>
        <v>0.158125</v>
      </c>
      <c r="I630" s="120">
        <f aca="true" t="shared" si="48" ref="I630:I636">G630/G$812</f>
        <v>0.00019533234447299025</v>
      </c>
    </row>
    <row r="631" spans="1:9" ht="12.75">
      <c r="A631" s="66">
        <f t="shared" si="45"/>
        <v>565</v>
      </c>
      <c r="B631" s="6">
        <v>4260</v>
      </c>
      <c r="C631" s="6" t="s">
        <v>209</v>
      </c>
      <c r="D631" s="49">
        <v>12700</v>
      </c>
      <c r="E631" s="49">
        <v>12700</v>
      </c>
      <c r="F631" s="49">
        <v>0</v>
      </c>
      <c r="G631" s="49">
        <v>6876</v>
      </c>
      <c r="H631" s="145">
        <f t="shared" si="46"/>
        <v>0.5414173228346457</v>
      </c>
      <c r="I631" s="120">
        <f t="shared" si="48"/>
        <v>0.0010617432415780876</v>
      </c>
    </row>
    <row r="632" spans="1:9" ht="12.75">
      <c r="A632" s="66">
        <f t="shared" si="45"/>
        <v>566</v>
      </c>
      <c r="B632" s="6">
        <v>4270</v>
      </c>
      <c r="C632" s="6" t="s">
        <v>204</v>
      </c>
      <c r="D632" s="49">
        <v>5000</v>
      </c>
      <c r="E632" s="49">
        <v>21120</v>
      </c>
      <c r="F632" s="49">
        <v>-10000</v>
      </c>
      <c r="G632" s="49">
        <v>9084</v>
      </c>
      <c r="H632" s="145">
        <f t="shared" si="46"/>
        <v>0.43011363636363636</v>
      </c>
      <c r="I632" s="120">
        <f t="shared" si="48"/>
        <v>0.0014026869701127616</v>
      </c>
    </row>
    <row r="633" spans="1:9" ht="12.75">
      <c r="A633" s="66">
        <f t="shared" si="45"/>
        <v>567</v>
      </c>
      <c r="B633" s="6">
        <v>4300</v>
      </c>
      <c r="C633" s="6" t="s">
        <v>220</v>
      </c>
      <c r="D633" s="49">
        <v>14400</v>
      </c>
      <c r="E633" s="49">
        <v>14400</v>
      </c>
      <c r="F633" s="49">
        <v>-11000</v>
      </c>
      <c r="G633" s="49">
        <v>8902</v>
      </c>
      <c r="H633" s="145">
        <f t="shared" si="46"/>
        <v>0.6181944444444445</v>
      </c>
      <c r="I633" s="120">
        <f t="shared" si="48"/>
        <v>0.0013745838185759362</v>
      </c>
    </row>
    <row r="634" spans="1:9" ht="12.75">
      <c r="A634" s="66">
        <f t="shared" si="45"/>
        <v>568</v>
      </c>
      <c r="B634" s="6">
        <v>4410</v>
      </c>
      <c r="C634" s="6" t="s">
        <v>41</v>
      </c>
      <c r="D634" s="49">
        <v>600</v>
      </c>
      <c r="E634" s="49">
        <v>600</v>
      </c>
      <c r="F634" s="49">
        <v>-300</v>
      </c>
      <c r="G634" s="49">
        <v>99</v>
      </c>
      <c r="H634" s="145">
        <f t="shared" si="46"/>
        <v>0.165</v>
      </c>
      <c r="I634" s="120">
        <f t="shared" si="48"/>
        <v>1.5286879132668802E-05</v>
      </c>
    </row>
    <row r="635" spans="1:9" ht="12.75">
      <c r="A635" s="66">
        <f t="shared" si="45"/>
        <v>569</v>
      </c>
      <c r="B635" s="6">
        <v>4430</v>
      </c>
      <c r="C635" s="6" t="s">
        <v>57</v>
      </c>
      <c r="D635" s="49">
        <v>1100</v>
      </c>
      <c r="E635" s="49">
        <v>1100</v>
      </c>
      <c r="F635" s="49">
        <v>0</v>
      </c>
      <c r="G635" s="49">
        <v>194</v>
      </c>
      <c r="H635" s="145">
        <f t="shared" si="46"/>
        <v>0.17636363636363636</v>
      </c>
      <c r="I635" s="120">
        <f t="shared" si="48"/>
        <v>2.9956106583209573E-05</v>
      </c>
    </row>
    <row r="636" spans="1:9" ht="12.75">
      <c r="A636" s="66">
        <f t="shared" si="45"/>
        <v>570</v>
      </c>
      <c r="B636" s="6">
        <v>4440</v>
      </c>
      <c r="C636" s="6" t="s">
        <v>63</v>
      </c>
      <c r="D636" s="49">
        <v>26300</v>
      </c>
      <c r="E636" s="49">
        <v>26300</v>
      </c>
      <c r="F636" s="49">
        <v>0</v>
      </c>
      <c r="G636" s="49">
        <v>19700</v>
      </c>
      <c r="H636" s="145">
        <f t="shared" si="46"/>
        <v>0.7490494296577946</v>
      </c>
      <c r="I636" s="120">
        <f t="shared" si="48"/>
        <v>0.0030419345344805597</v>
      </c>
    </row>
    <row r="637" spans="1:9" ht="12.75">
      <c r="A637" s="66">
        <f t="shared" si="45"/>
        <v>571</v>
      </c>
      <c r="B637" s="6">
        <v>6060</v>
      </c>
      <c r="C637" s="6" t="s">
        <v>302</v>
      </c>
      <c r="D637" s="49">
        <v>0</v>
      </c>
      <c r="E637" s="49">
        <v>0</v>
      </c>
      <c r="F637" s="49"/>
      <c r="G637" s="49">
        <v>0</v>
      </c>
      <c r="H637" s="145"/>
      <c r="I637" s="120"/>
    </row>
    <row r="638" spans="1:9" s="33" customFormat="1" ht="12.75">
      <c r="A638" s="66">
        <f t="shared" si="45"/>
        <v>572</v>
      </c>
      <c r="B638" s="15">
        <v>85412</v>
      </c>
      <c r="C638" s="9" t="s">
        <v>186</v>
      </c>
      <c r="D638" s="115"/>
      <c r="E638" s="47"/>
      <c r="F638" s="47"/>
      <c r="G638" s="47"/>
      <c r="H638" s="145"/>
      <c r="I638" s="120"/>
    </row>
    <row r="639" spans="1:9" s="33" customFormat="1" ht="12.75">
      <c r="A639" s="66">
        <f t="shared" si="45"/>
        <v>573</v>
      </c>
      <c r="B639" s="15"/>
      <c r="C639" s="9" t="s">
        <v>187</v>
      </c>
      <c r="D639" s="47">
        <f>D640+D644+D648++D652+D657+D660</f>
        <v>62300</v>
      </c>
      <c r="E639" s="47">
        <f>E640+E644+E648++E652+E657+E660</f>
        <v>72300</v>
      </c>
      <c r="F639" s="47">
        <f>F640+F644+F648++F652+F657+F660</f>
        <v>-4166</v>
      </c>
      <c r="G639" s="47">
        <f>G640+G644+G648++G652+G657+G660</f>
        <v>13134</v>
      </c>
      <c r="H639" s="149">
        <f t="shared" si="46"/>
        <v>0.18165975103734439</v>
      </c>
      <c r="I639" s="150">
        <f>G639/G$812</f>
        <v>0.0020280592982673943</v>
      </c>
    </row>
    <row r="640" spans="1:9" s="33" customFormat="1" ht="12.75">
      <c r="A640" s="66">
        <f t="shared" si="45"/>
        <v>574</v>
      </c>
      <c r="B640" s="6">
        <v>4110</v>
      </c>
      <c r="C640" s="6" t="s">
        <v>44</v>
      </c>
      <c r="D640" s="95">
        <f>SUM(D642:D643)</f>
        <v>1300</v>
      </c>
      <c r="E640" s="95">
        <f>SUM(E642:E643)</f>
        <v>1300</v>
      </c>
      <c r="F640" s="95">
        <f>SUM(F642:F643)</f>
        <v>-800</v>
      </c>
      <c r="G640" s="95">
        <f>SUM(G642:G643)</f>
        <v>0</v>
      </c>
      <c r="H640" s="145"/>
      <c r="I640" s="120"/>
    </row>
    <row r="641" spans="1:9" s="33" customFormat="1" ht="12.75">
      <c r="A641" s="66">
        <f t="shared" si="45"/>
        <v>575</v>
      </c>
      <c r="B641" s="6"/>
      <c r="C641" s="6" t="s">
        <v>17</v>
      </c>
      <c r="D641" s="96"/>
      <c r="E641" s="96"/>
      <c r="F641" s="96"/>
      <c r="G641" s="96"/>
      <c r="H641" s="145"/>
      <c r="I641" s="120"/>
    </row>
    <row r="642" spans="1:9" s="33" customFormat="1" ht="12.75">
      <c r="A642" s="66">
        <f t="shared" si="45"/>
        <v>576</v>
      </c>
      <c r="B642" s="6"/>
      <c r="C642" s="6" t="s">
        <v>223</v>
      </c>
      <c r="D642" s="96">
        <v>1300</v>
      </c>
      <c r="E642" s="96">
        <v>1300</v>
      </c>
      <c r="F642" s="96">
        <v>-800</v>
      </c>
      <c r="G642" s="96">
        <v>0</v>
      </c>
      <c r="H642" s="145"/>
      <c r="I642" s="120"/>
    </row>
    <row r="643" spans="1:9" s="33" customFormat="1" ht="12.75">
      <c r="A643" s="66">
        <f t="shared" si="45"/>
        <v>577</v>
      </c>
      <c r="B643" s="6"/>
      <c r="C643" s="6" t="s">
        <v>65</v>
      </c>
      <c r="D643" s="96">
        <v>0</v>
      </c>
      <c r="E643" s="96">
        <v>0</v>
      </c>
      <c r="F643" s="96">
        <v>0</v>
      </c>
      <c r="G643" s="96">
        <v>0</v>
      </c>
      <c r="H643" s="145"/>
      <c r="I643" s="120"/>
    </row>
    <row r="644" spans="1:9" s="33" customFormat="1" ht="12.75">
      <c r="A644" s="66">
        <f t="shared" si="45"/>
        <v>578</v>
      </c>
      <c r="B644" s="6">
        <v>4120</v>
      </c>
      <c r="C644" s="6" t="s">
        <v>45</v>
      </c>
      <c r="D644" s="95">
        <f>SUM(D646:D647)</f>
        <v>200</v>
      </c>
      <c r="E644" s="95">
        <f>SUM(E646:E647)</f>
        <v>200</v>
      </c>
      <c r="F644" s="95">
        <f>SUM(F646:F647)</f>
        <v>0</v>
      </c>
      <c r="G644" s="95">
        <f>SUM(G646:G647)</f>
        <v>0</v>
      </c>
      <c r="H644" s="145"/>
      <c r="I644" s="120"/>
    </row>
    <row r="645" spans="1:9" s="33" customFormat="1" ht="12.75">
      <c r="A645" s="66">
        <f t="shared" si="45"/>
        <v>579</v>
      </c>
      <c r="B645" s="6"/>
      <c r="C645" s="6" t="s">
        <v>17</v>
      </c>
      <c r="D645" s="96"/>
      <c r="E645" s="96"/>
      <c r="F645" s="96"/>
      <c r="G645" s="96"/>
      <c r="H645" s="145"/>
      <c r="I645" s="120"/>
    </row>
    <row r="646" spans="1:9" s="33" customFormat="1" ht="12.75">
      <c r="A646" s="66">
        <f t="shared" si="45"/>
        <v>580</v>
      </c>
      <c r="B646" s="6"/>
      <c r="C646" s="6" t="s">
        <v>223</v>
      </c>
      <c r="D646" s="96">
        <v>200</v>
      </c>
      <c r="E646" s="96">
        <v>200</v>
      </c>
      <c r="F646" s="96">
        <v>0</v>
      </c>
      <c r="G646" s="96">
        <v>0</v>
      </c>
      <c r="H646" s="145"/>
      <c r="I646" s="120"/>
    </row>
    <row r="647" spans="1:9" s="33" customFormat="1" ht="12.75">
      <c r="A647" s="66">
        <f aca="true" t="shared" si="49" ref="A647:A710">A646+1</f>
        <v>581</v>
      </c>
      <c r="B647" s="6"/>
      <c r="C647" s="6" t="s">
        <v>65</v>
      </c>
      <c r="D647" s="96">
        <v>0</v>
      </c>
      <c r="E647" s="96">
        <v>0</v>
      </c>
      <c r="F647" s="96">
        <v>0</v>
      </c>
      <c r="G647" s="96">
        <v>0</v>
      </c>
      <c r="H647" s="145"/>
      <c r="I647" s="120"/>
    </row>
    <row r="648" spans="1:9" ht="12.75">
      <c r="A648" s="66">
        <f t="shared" si="49"/>
        <v>582</v>
      </c>
      <c r="B648" s="6">
        <v>4210</v>
      </c>
      <c r="C648" s="6" t="s">
        <v>205</v>
      </c>
      <c r="D648" s="48">
        <f>SUM(D650:D651)</f>
        <v>39500</v>
      </c>
      <c r="E648" s="48">
        <f>SUM(E650:E651)</f>
        <v>40500</v>
      </c>
      <c r="F648" s="48">
        <f>SUM(F650:F651)</f>
        <v>0</v>
      </c>
      <c r="G648" s="48">
        <f>SUM(G650:G651)</f>
        <v>6750</v>
      </c>
      <c r="H648" s="145">
        <f t="shared" si="46"/>
        <v>0.16666666666666666</v>
      </c>
      <c r="I648" s="120">
        <f>G648/G$812</f>
        <v>0.0010422872135910546</v>
      </c>
    </row>
    <row r="649" spans="1:9" ht="12.75">
      <c r="A649" s="66">
        <f t="shared" si="49"/>
        <v>583</v>
      </c>
      <c r="B649" s="6"/>
      <c r="C649" s="6" t="s">
        <v>17</v>
      </c>
      <c r="D649" s="49"/>
      <c r="E649" s="49"/>
      <c r="F649" s="49"/>
      <c r="G649" s="49"/>
      <c r="H649" s="145"/>
      <c r="I649" s="120"/>
    </row>
    <row r="650" spans="1:9" ht="12.75">
      <c r="A650" s="66">
        <f t="shared" si="49"/>
        <v>584</v>
      </c>
      <c r="B650" s="6"/>
      <c r="C650" s="6" t="s">
        <v>222</v>
      </c>
      <c r="D650" s="49">
        <v>39500</v>
      </c>
      <c r="E650" s="49">
        <v>39500</v>
      </c>
      <c r="F650" s="49"/>
      <c r="G650" s="49">
        <v>5855</v>
      </c>
      <c r="H650" s="145">
        <f t="shared" si="46"/>
        <v>0.14822784810126582</v>
      </c>
      <c r="I650" s="120">
        <f>G650/G$812</f>
        <v>0.0009040876497149075</v>
      </c>
    </row>
    <row r="651" spans="1:9" ht="12.75">
      <c r="A651" s="66">
        <f t="shared" si="49"/>
        <v>585</v>
      </c>
      <c r="B651" s="6"/>
      <c r="C651" s="6" t="s">
        <v>223</v>
      </c>
      <c r="D651" s="49">
        <v>0</v>
      </c>
      <c r="E651" s="49">
        <v>1000</v>
      </c>
      <c r="F651" s="49"/>
      <c r="G651" s="49">
        <v>895</v>
      </c>
      <c r="H651" s="145">
        <f t="shared" si="46"/>
        <v>0.895</v>
      </c>
      <c r="I651" s="120">
        <f>G651/G$812</f>
        <v>0.00013819956387614725</v>
      </c>
    </row>
    <row r="652" spans="1:9" ht="12.75">
      <c r="A652" s="66">
        <f t="shared" si="49"/>
        <v>586</v>
      </c>
      <c r="B652" s="6">
        <v>4260</v>
      </c>
      <c r="C652" s="6" t="s">
        <v>209</v>
      </c>
      <c r="D652" s="50">
        <f>SUM(D654:D656)</f>
        <v>3600</v>
      </c>
      <c r="E652" s="50">
        <f>SUM(E654:E656)</f>
        <v>8600</v>
      </c>
      <c r="F652" s="50">
        <f>SUM(F654:F656)</f>
        <v>0</v>
      </c>
      <c r="G652" s="50">
        <f>SUM(G654:G656)</f>
        <v>70</v>
      </c>
      <c r="H652" s="145">
        <f t="shared" si="46"/>
        <v>0.00813953488372093</v>
      </c>
      <c r="I652" s="120">
        <f>G652/G$812</f>
        <v>1.0808904437240567E-05</v>
      </c>
    </row>
    <row r="653" spans="1:9" ht="12.75">
      <c r="A653" s="66">
        <f t="shared" si="49"/>
        <v>587</v>
      </c>
      <c r="B653" s="6"/>
      <c r="C653" s="6" t="s">
        <v>17</v>
      </c>
      <c r="D653" s="49"/>
      <c r="E653" s="49"/>
      <c r="F653" s="49"/>
      <c r="G653" s="49"/>
      <c r="H653" s="145"/>
      <c r="I653" s="120"/>
    </row>
    <row r="654" spans="1:9" ht="12.75">
      <c r="A654" s="66">
        <f t="shared" si="49"/>
        <v>588</v>
      </c>
      <c r="B654" s="6"/>
      <c r="C654" s="6" t="s">
        <v>222</v>
      </c>
      <c r="D654" s="49">
        <v>0</v>
      </c>
      <c r="E654" s="49">
        <v>0</v>
      </c>
      <c r="F654" s="49"/>
      <c r="G654" s="49">
        <v>0</v>
      </c>
      <c r="H654" s="145"/>
      <c r="I654" s="120"/>
    </row>
    <row r="655" spans="1:9" ht="12.75">
      <c r="A655" s="66">
        <f t="shared" si="49"/>
        <v>589</v>
      </c>
      <c r="B655" s="6"/>
      <c r="C655" s="6" t="s">
        <v>223</v>
      </c>
      <c r="D655" s="49">
        <v>3600</v>
      </c>
      <c r="E655" s="49">
        <v>3600</v>
      </c>
      <c r="F655" s="49"/>
      <c r="G655" s="49">
        <v>70</v>
      </c>
      <c r="H655" s="145">
        <f>G655/E655</f>
        <v>0.019444444444444445</v>
      </c>
      <c r="I655" s="120">
        <f>G655/G$812</f>
        <v>1.0808904437240567E-05</v>
      </c>
    </row>
    <row r="656" spans="1:9" ht="12.75">
      <c r="A656" s="66">
        <f t="shared" si="49"/>
        <v>590</v>
      </c>
      <c r="B656" s="6"/>
      <c r="C656" s="6" t="s">
        <v>65</v>
      </c>
      <c r="D656" s="49">
        <v>0</v>
      </c>
      <c r="E656" s="49">
        <v>5000</v>
      </c>
      <c r="F656" s="49"/>
      <c r="G656" s="49">
        <v>0</v>
      </c>
      <c r="H656" s="145">
        <f>G656/E656</f>
        <v>0</v>
      </c>
      <c r="I656" s="120">
        <f>G656/G$812</f>
        <v>0</v>
      </c>
    </row>
    <row r="657" spans="1:9" ht="12.75">
      <c r="A657" s="66">
        <f t="shared" si="49"/>
        <v>591</v>
      </c>
      <c r="B657" s="6">
        <v>4270</v>
      </c>
      <c r="C657" s="6" t="s">
        <v>204</v>
      </c>
      <c r="D657" s="50">
        <f>SUM(D659)</f>
        <v>3000</v>
      </c>
      <c r="E657" s="50">
        <f>SUM(E659)</f>
        <v>3000</v>
      </c>
      <c r="F657" s="50">
        <f>SUM(F659)</f>
        <v>0</v>
      </c>
      <c r="G657" s="50">
        <f>SUM(G659)</f>
        <v>2182</v>
      </c>
      <c r="H657" s="145">
        <f aca="true" t="shared" si="50" ref="H657:H730">G657/E657</f>
        <v>0.7273333333333334</v>
      </c>
      <c r="I657" s="120">
        <f>G657/G$812</f>
        <v>0.0003369289926008417</v>
      </c>
    </row>
    <row r="658" spans="1:9" ht="12.75">
      <c r="A658" s="66">
        <f t="shared" si="49"/>
        <v>592</v>
      </c>
      <c r="B658" s="6"/>
      <c r="C658" s="6" t="s">
        <v>17</v>
      </c>
      <c r="D658" s="49"/>
      <c r="E658" s="49"/>
      <c r="F658" s="49"/>
      <c r="G658" s="49"/>
      <c r="H658" s="145"/>
      <c r="I658" s="120"/>
    </row>
    <row r="659" spans="1:9" ht="12.75">
      <c r="A659" s="66">
        <f t="shared" si="49"/>
        <v>593</v>
      </c>
      <c r="B659" s="6"/>
      <c r="C659" s="6" t="s">
        <v>222</v>
      </c>
      <c r="D659" s="49">
        <v>3000</v>
      </c>
      <c r="E659" s="49">
        <v>3000</v>
      </c>
      <c r="F659" s="49"/>
      <c r="G659" s="49">
        <v>2182</v>
      </c>
      <c r="H659" s="145">
        <f t="shared" si="50"/>
        <v>0.7273333333333334</v>
      </c>
      <c r="I659" s="120">
        <f>G659/G$812</f>
        <v>0.0003369289926008417</v>
      </c>
    </row>
    <row r="660" spans="1:9" ht="12.75">
      <c r="A660" s="66">
        <f t="shared" si="49"/>
        <v>594</v>
      </c>
      <c r="B660" s="6">
        <v>4300</v>
      </c>
      <c r="C660" s="6" t="s">
        <v>220</v>
      </c>
      <c r="D660" s="48">
        <f>SUM(D662:D664)</f>
        <v>14700</v>
      </c>
      <c r="E660" s="48">
        <f>SUM(E662:E664)</f>
        <v>18700</v>
      </c>
      <c r="F660" s="48">
        <f>SUM(F662:F664)</f>
        <v>-3366</v>
      </c>
      <c r="G660" s="48">
        <f>SUM(G662:G664)</f>
        <v>4132</v>
      </c>
      <c r="H660" s="145">
        <f t="shared" si="50"/>
        <v>0.2209625668449198</v>
      </c>
      <c r="I660" s="120">
        <f>G660/G$812</f>
        <v>0.0006380341876382575</v>
      </c>
    </row>
    <row r="661" spans="1:9" ht="12.75">
      <c r="A661" s="66">
        <f t="shared" si="49"/>
        <v>595</v>
      </c>
      <c r="B661" s="6"/>
      <c r="C661" s="6" t="s">
        <v>17</v>
      </c>
      <c r="D661" s="49"/>
      <c r="E661" s="49"/>
      <c r="F661" s="49"/>
      <c r="G661" s="49"/>
      <c r="H661" s="145"/>
      <c r="I661" s="120"/>
    </row>
    <row r="662" spans="1:9" ht="12.75">
      <c r="A662" s="66">
        <f t="shared" si="49"/>
        <v>596</v>
      </c>
      <c r="B662" s="6"/>
      <c r="C662" s="6" t="s">
        <v>222</v>
      </c>
      <c r="D662" s="49">
        <v>4000</v>
      </c>
      <c r="E662" s="49">
        <v>4000</v>
      </c>
      <c r="F662" s="49">
        <f>G662-E662</f>
        <v>-1166</v>
      </c>
      <c r="G662" s="49">
        <v>2834</v>
      </c>
      <c r="H662" s="145">
        <f t="shared" si="50"/>
        <v>0.7085</v>
      </c>
      <c r="I662" s="120">
        <f>G662/G$812</f>
        <v>0.00043760621678771094</v>
      </c>
    </row>
    <row r="663" spans="1:9" ht="12.75">
      <c r="A663" s="66">
        <f t="shared" si="49"/>
        <v>597</v>
      </c>
      <c r="B663" s="6"/>
      <c r="C663" s="6" t="s">
        <v>223</v>
      </c>
      <c r="D663" s="49">
        <v>10700</v>
      </c>
      <c r="E663" s="49">
        <v>9700</v>
      </c>
      <c r="F663" s="49">
        <v>-2200</v>
      </c>
      <c r="G663" s="49">
        <v>0</v>
      </c>
      <c r="H663" s="145"/>
      <c r="I663" s="120"/>
    </row>
    <row r="664" spans="1:9" ht="12.75">
      <c r="A664" s="66">
        <f t="shared" si="49"/>
        <v>598</v>
      </c>
      <c r="B664" s="6"/>
      <c r="C664" s="6" t="s">
        <v>65</v>
      </c>
      <c r="D664" s="49">
        <v>0</v>
      </c>
      <c r="E664" s="49">
        <v>5000</v>
      </c>
      <c r="F664" s="49"/>
      <c r="G664" s="49">
        <v>1298</v>
      </c>
      <c r="H664" s="145">
        <f t="shared" si="50"/>
        <v>0.2596</v>
      </c>
      <c r="I664" s="120">
        <f aca="true" t="shared" si="51" ref="I664:I695">G664/G$812</f>
        <v>0.0002004279708505465</v>
      </c>
    </row>
    <row r="665" spans="1:9" s="82" customFormat="1" ht="12.75" hidden="1">
      <c r="A665" s="66">
        <f t="shared" si="49"/>
        <v>599</v>
      </c>
      <c r="B665" s="72">
        <v>85414</v>
      </c>
      <c r="C665" s="73" t="s">
        <v>290</v>
      </c>
      <c r="D665" s="81">
        <v>0</v>
      </c>
      <c r="E665" s="74">
        <f>E666+E670+E674+E678+E682+E686+E690+E694+E698+E703+E707</f>
        <v>0</v>
      </c>
      <c r="F665" s="74"/>
      <c r="G665" s="74">
        <f>G666+G670+G674+G678+G682+G686+G690+G694+G698+G703+G707</f>
        <v>0</v>
      </c>
      <c r="H665" s="145" t="e">
        <f t="shared" si="50"/>
        <v>#DIV/0!</v>
      </c>
      <c r="I665" s="120">
        <f t="shared" si="51"/>
        <v>0</v>
      </c>
    </row>
    <row r="666" spans="1:9" ht="12.75" hidden="1">
      <c r="A666" s="66">
        <f t="shared" si="49"/>
        <v>600</v>
      </c>
      <c r="B666" s="6">
        <v>3020</v>
      </c>
      <c r="C666" s="6" t="s">
        <v>58</v>
      </c>
      <c r="D666" s="49"/>
      <c r="E666" s="48">
        <f>SUM(E668:E669)</f>
        <v>0</v>
      </c>
      <c r="F666" s="48"/>
      <c r="G666" s="48">
        <f>SUM(G668:G669)</f>
        <v>0</v>
      </c>
      <c r="H666" s="145" t="e">
        <f t="shared" si="50"/>
        <v>#DIV/0!</v>
      </c>
      <c r="I666" s="120">
        <f t="shared" si="51"/>
        <v>0</v>
      </c>
    </row>
    <row r="667" spans="1:9" ht="12.75" hidden="1">
      <c r="A667" s="66">
        <f t="shared" si="49"/>
        <v>601</v>
      </c>
      <c r="B667" s="6"/>
      <c r="C667" s="6" t="s">
        <v>17</v>
      </c>
      <c r="D667" s="49"/>
      <c r="E667" s="49"/>
      <c r="F667" s="49"/>
      <c r="G667" s="49"/>
      <c r="H667" s="145" t="e">
        <f t="shared" si="50"/>
        <v>#DIV/0!</v>
      </c>
      <c r="I667" s="120">
        <f t="shared" si="51"/>
        <v>0</v>
      </c>
    </row>
    <row r="668" spans="1:9" ht="12.75" hidden="1">
      <c r="A668" s="66">
        <f t="shared" si="49"/>
        <v>602</v>
      </c>
      <c r="B668" s="6"/>
      <c r="C668" s="6" t="s">
        <v>222</v>
      </c>
      <c r="D668" s="49"/>
      <c r="E668" s="49">
        <v>0</v>
      </c>
      <c r="F668" s="49"/>
      <c r="G668" s="49">
        <v>0</v>
      </c>
      <c r="H668" s="145" t="e">
        <f t="shared" si="50"/>
        <v>#DIV/0!</v>
      </c>
      <c r="I668" s="120">
        <f t="shared" si="51"/>
        <v>0</v>
      </c>
    </row>
    <row r="669" spans="1:9" ht="12.75" hidden="1">
      <c r="A669" s="66">
        <f t="shared" si="49"/>
        <v>603</v>
      </c>
      <c r="B669" s="6"/>
      <c r="C669" s="6" t="s">
        <v>65</v>
      </c>
      <c r="D669" s="49"/>
      <c r="E669" s="49">
        <v>0</v>
      </c>
      <c r="F669" s="49"/>
      <c r="G669" s="49">
        <v>0</v>
      </c>
      <c r="H669" s="145" t="e">
        <f t="shared" si="50"/>
        <v>#DIV/0!</v>
      </c>
      <c r="I669" s="120">
        <f t="shared" si="51"/>
        <v>0</v>
      </c>
    </row>
    <row r="670" spans="1:9" ht="12.75" hidden="1">
      <c r="A670" s="66">
        <f t="shared" si="49"/>
        <v>604</v>
      </c>
      <c r="B670" s="6">
        <v>4010</v>
      </c>
      <c r="C670" s="6" t="s">
        <v>39</v>
      </c>
      <c r="D670" s="49"/>
      <c r="E670" s="48">
        <f>SUM(E672:E673)</f>
        <v>0</v>
      </c>
      <c r="F670" s="48"/>
      <c r="G670" s="48">
        <f>SUM(G672:G673)</f>
        <v>0</v>
      </c>
      <c r="H670" s="145" t="e">
        <f t="shared" si="50"/>
        <v>#DIV/0!</v>
      </c>
      <c r="I670" s="120">
        <f t="shared" si="51"/>
        <v>0</v>
      </c>
    </row>
    <row r="671" spans="1:9" ht="12.75" hidden="1">
      <c r="A671" s="66">
        <f t="shared" si="49"/>
        <v>605</v>
      </c>
      <c r="B671" s="6"/>
      <c r="C671" s="6" t="s">
        <v>17</v>
      </c>
      <c r="D671" s="49"/>
      <c r="E671" s="49"/>
      <c r="F671" s="49"/>
      <c r="G671" s="49"/>
      <c r="H671" s="145" t="e">
        <f t="shared" si="50"/>
        <v>#DIV/0!</v>
      </c>
      <c r="I671" s="120">
        <f t="shared" si="51"/>
        <v>0</v>
      </c>
    </row>
    <row r="672" spans="1:9" ht="12.75" hidden="1">
      <c r="A672" s="66">
        <f t="shared" si="49"/>
        <v>606</v>
      </c>
      <c r="B672" s="6"/>
      <c r="C672" s="6" t="s">
        <v>222</v>
      </c>
      <c r="D672" s="49"/>
      <c r="E672" s="49">
        <v>0</v>
      </c>
      <c r="F672" s="49"/>
      <c r="G672" s="49">
        <v>0</v>
      </c>
      <c r="H672" s="145" t="e">
        <f t="shared" si="50"/>
        <v>#DIV/0!</v>
      </c>
      <c r="I672" s="120">
        <f t="shared" si="51"/>
        <v>0</v>
      </c>
    </row>
    <row r="673" spans="1:9" ht="12.75" hidden="1">
      <c r="A673" s="66">
        <f t="shared" si="49"/>
        <v>607</v>
      </c>
      <c r="B673" s="6"/>
      <c r="C673" s="6" t="s">
        <v>65</v>
      </c>
      <c r="D673" s="49"/>
      <c r="E673" s="49">
        <v>0</v>
      </c>
      <c r="F673" s="49"/>
      <c r="G673" s="49">
        <v>0</v>
      </c>
      <c r="H673" s="145" t="e">
        <f t="shared" si="50"/>
        <v>#DIV/0!</v>
      </c>
      <c r="I673" s="120">
        <f t="shared" si="51"/>
        <v>0</v>
      </c>
    </row>
    <row r="674" spans="1:9" ht="12.75" hidden="1">
      <c r="A674" s="66">
        <f t="shared" si="49"/>
        <v>608</v>
      </c>
      <c r="B674" s="6">
        <v>4040</v>
      </c>
      <c r="C674" s="6" t="s">
        <v>40</v>
      </c>
      <c r="D674" s="49"/>
      <c r="E674" s="48">
        <f>SUM(E676:E677)</f>
        <v>0</v>
      </c>
      <c r="F674" s="48"/>
      <c r="G674" s="48">
        <f>SUM(G676:G677)</f>
        <v>0</v>
      </c>
      <c r="H674" s="145" t="e">
        <f t="shared" si="50"/>
        <v>#DIV/0!</v>
      </c>
      <c r="I674" s="120">
        <f t="shared" si="51"/>
        <v>0</v>
      </c>
    </row>
    <row r="675" spans="1:9" ht="12.75" hidden="1">
      <c r="A675" s="66">
        <f t="shared" si="49"/>
        <v>609</v>
      </c>
      <c r="B675" s="6"/>
      <c r="C675" s="6" t="s">
        <v>17</v>
      </c>
      <c r="D675" s="49"/>
      <c r="E675" s="49"/>
      <c r="F675" s="49"/>
      <c r="G675" s="49"/>
      <c r="H675" s="145" t="e">
        <f t="shared" si="50"/>
        <v>#DIV/0!</v>
      </c>
      <c r="I675" s="120">
        <f t="shared" si="51"/>
        <v>0</v>
      </c>
    </row>
    <row r="676" spans="1:9" ht="12.75" hidden="1">
      <c r="A676" s="66">
        <f t="shared" si="49"/>
        <v>610</v>
      </c>
      <c r="B676" s="6"/>
      <c r="C676" s="6" t="s">
        <v>222</v>
      </c>
      <c r="D676" s="49"/>
      <c r="E676" s="49">
        <v>0</v>
      </c>
      <c r="F676" s="49"/>
      <c r="G676" s="49">
        <v>0</v>
      </c>
      <c r="H676" s="145" t="e">
        <f t="shared" si="50"/>
        <v>#DIV/0!</v>
      </c>
      <c r="I676" s="120">
        <f t="shared" si="51"/>
        <v>0</v>
      </c>
    </row>
    <row r="677" spans="1:9" ht="12.75" hidden="1">
      <c r="A677" s="66">
        <f t="shared" si="49"/>
        <v>611</v>
      </c>
      <c r="B677" s="6"/>
      <c r="C677" s="6" t="s">
        <v>65</v>
      </c>
      <c r="D677" s="49"/>
      <c r="E677" s="49">
        <v>0</v>
      </c>
      <c r="F677" s="49"/>
      <c r="G677" s="49">
        <v>0</v>
      </c>
      <c r="H677" s="145" t="e">
        <f t="shared" si="50"/>
        <v>#DIV/0!</v>
      </c>
      <c r="I677" s="120">
        <f t="shared" si="51"/>
        <v>0</v>
      </c>
    </row>
    <row r="678" spans="1:9" ht="12.75" hidden="1">
      <c r="A678" s="66">
        <f t="shared" si="49"/>
        <v>612</v>
      </c>
      <c r="B678" s="6">
        <v>4110</v>
      </c>
      <c r="C678" s="6" t="s">
        <v>62</v>
      </c>
      <c r="D678" s="49"/>
      <c r="E678" s="48">
        <f>SUM(E680:E681)</f>
        <v>0</v>
      </c>
      <c r="F678" s="48"/>
      <c r="G678" s="48">
        <f>SUM(G680:G681)</f>
        <v>0</v>
      </c>
      <c r="H678" s="145" t="e">
        <f t="shared" si="50"/>
        <v>#DIV/0!</v>
      </c>
      <c r="I678" s="120">
        <f t="shared" si="51"/>
        <v>0</v>
      </c>
    </row>
    <row r="679" spans="1:9" ht="12.75" hidden="1">
      <c r="A679" s="66">
        <f t="shared" si="49"/>
        <v>613</v>
      </c>
      <c r="B679" s="6"/>
      <c r="C679" s="6" t="s">
        <v>17</v>
      </c>
      <c r="D679" s="49"/>
      <c r="E679" s="49"/>
      <c r="F679" s="49"/>
      <c r="G679" s="49"/>
      <c r="H679" s="145" t="e">
        <f t="shared" si="50"/>
        <v>#DIV/0!</v>
      </c>
      <c r="I679" s="120">
        <f t="shared" si="51"/>
        <v>0</v>
      </c>
    </row>
    <row r="680" spans="1:9" ht="12.75" hidden="1">
      <c r="A680" s="66">
        <f t="shared" si="49"/>
        <v>614</v>
      </c>
      <c r="B680" s="6"/>
      <c r="C680" s="6" t="s">
        <v>222</v>
      </c>
      <c r="D680" s="49"/>
      <c r="E680" s="49">
        <v>0</v>
      </c>
      <c r="F680" s="49"/>
      <c r="G680" s="49">
        <v>0</v>
      </c>
      <c r="H680" s="145" t="e">
        <f t="shared" si="50"/>
        <v>#DIV/0!</v>
      </c>
      <c r="I680" s="120">
        <f t="shared" si="51"/>
        <v>0</v>
      </c>
    </row>
    <row r="681" spans="1:9" ht="12.75" hidden="1">
      <c r="A681" s="66">
        <f t="shared" si="49"/>
        <v>615</v>
      </c>
      <c r="B681" s="6"/>
      <c r="C681" s="6" t="s">
        <v>65</v>
      </c>
      <c r="D681" s="49"/>
      <c r="E681" s="49">
        <v>0</v>
      </c>
      <c r="F681" s="49"/>
      <c r="G681" s="49">
        <v>0</v>
      </c>
      <c r="H681" s="145" t="e">
        <f t="shared" si="50"/>
        <v>#DIV/0!</v>
      </c>
      <c r="I681" s="120">
        <f t="shared" si="51"/>
        <v>0</v>
      </c>
    </row>
    <row r="682" spans="1:9" ht="12.75" hidden="1">
      <c r="A682" s="66">
        <f t="shared" si="49"/>
        <v>616</v>
      </c>
      <c r="B682" s="6">
        <v>4120</v>
      </c>
      <c r="C682" s="6" t="s">
        <v>45</v>
      </c>
      <c r="D682" s="49"/>
      <c r="E682" s="48">
        <f>SUM(E684:E685)</f>
        <v>0</v>
      </c>
      <c r="F682" s="48"/>
      <c r="G682" s="48">
        <f>SUM(G684:G685)</f>
        <v>0</v>
      </c>
      <c r="H682" s="145" t="e">
        <f t="shared" si="50"/>
        <v>#DIV/0!</v>
      </c>
      <c r="I682" s="120">
        <f t="shared" si="51"/>
        <v>0</v>
      </c>
    </row>
    <row r="683" spans="1:9" ht="12.75" hidden="1">
      <c r="A683" s="66">
        <f t="shared" si="49"/>
        <v>617</v>
      </c>
      <c r="B683" s="6"/>
      <c r="C683" s="6" t="s">
        <v>17</v>
      </c>
      <c r="D683" s="49"/>
      <c r="E683" s="49"/>
      <c r="F683" s="49"/>
      <c r="G683" s="49"/>
      <c r="H683" s="145" t="e">
        <f t="shared" si="50"/>
        <v>#DIV/0!</v>
      </c>
      <c r="I683" s="120">
        <f t="shared" si="51"/>
        <v>0</v>
      </c>
    </row>
    <row r="684" spans="1:9" ht="12.75" hidden="1">
      <c r="A684" s="66">
        <f t="shared" si="49"/>
        <v>618</v>
      </c>
      <c r="B684" s="6"/>
      <c r="C684" s="6" t="s">
        <v>222</v>
      </c>
      <c r="D684" s="49"/>
      <c r="E684" s="49">
        <v>0</v>
      </c>
      <c r="F684" s="49"/>
      <c r="G684" s="49">
        <v>0</v>
      </c>
      <c r="H684" s="145" t="e">
        <f t="shared" si="50"/>
        <v>#DIV/0!</v>
      </c>
      <c r="I684" s="120">
        <f t="shared" si="51"/>
        <v>0</v>
      </c>
    </row>
    <row r="685" spans="1:9" ht="12.75" hidden="1">
      <c r="A685" s="66">
        <f t="shared" si="49"/>
        <v>619</v>
      </c>
      <c r="B685" s="6"/>
      <c r="C685" s="6" t="s">
        <v>65</v>
      </c>
      <c r="D685" s="49"/>
      <c r="E685" s="49">
        <v>0</v>
      </c>
      <c r="F685" s="49"/>
      <c r="G685" s="49">
        <v>0</v>
      </c>
      <c r="H685" s="145" t="e">
        <f t="shared" si="50"/>
        <v>#DIV/0!</v>
      </c>
      <c r="I685" s="120">
        <f t="shared" si="51"/>
        <v>0</v>
      </c>
    </row>
    <row r="686" spans="1:9" ht="12.75" hidden="1">
      <c r="A686" s="66">
        <f t="shared" si="49"/>
        <v>620</v>
      </c>
      <c r="B686" s="6">
        <v>4210</v>
      </c>
      <c r="C686" s="6" t="s">
        <v>205</v>
      </c>
      <c r="D686" s="49"/>
      <c r="E686" s="48">
        <f>SUM(E688:E689)</f>
        <v>0</v>
      </c>
      <c r="F686" s="48"/>
      <c r="G686" s="48">
        <f>SUM(G688:G689)</f>
        <v>0</v>
      </c>
      <c r="H686" s="145" t="e">
        <f t="shared" si="50"/>
        <v>#DIV/0!</v>
      </c>
      <c r="I686" s="120">
        <f t="shared" si="51"/>
        <v>0</v>
      </c>
    </row>
    <row r="687" spans="1:9" ht="12.75" hidden="1">
      <c r="A687" s="66">
        <f t="shared" si="49"/>
        <v>621</v>
      </c>
      <c r="B687" s="6"/>
      <c r="C687" s="6" t="s">
        <v>17</v>
      </c>
      <c r="D687" s="49"/>
      <c r="E687" s="48"/>
      <c r="F687" s="48"/>
      <c r="G687" s="48"/>
      <c r="H687" s="145" t="e">
        <f t="shared" si="50"/>
        <v>#DIV/0!</v>
      </c>
      <c r="I687" s="120">
        <f t="shared" si="51"/>
        <v>0</v>
      </c>
    </row>
    <row r="688" spans="1:9" ht="12.75" hidden="1">
      <c r="A688" s="66">
        <f t="shared" si="49"/>
        <v>622</v>
      </c>
      <c r="B688" s="6"/>
      <c r="C688" s="6" t="s">
        <v>222</v>
      </c>
      <c r="D688" s="49"/>
      <c r="E688" s="49">
        <v>0</v>
      </c>
      <c r="F688" s="49"/>
      <c r="G688" s="49">
        <v>0</v>
      </c>
      <c r="H688" s="145" t="e">
        <f t="shared" si="50"/>
        <v>#DIV/0!</v>
      </c>
      <c r="I688" s="120">
        <f t="shared" si="51"/>
        <v>0</v>
      </c>
    </row>
    <row r="689" spans="1:9" ht="12.75" hidden="1">
      <c r="A689" s="66">
        <f t="shared" si="49"/>
        <v>623</v>
      </c>
      <c r="B689" s="6"/>
      <c r="C689" s="6" t="s">
        <v>65</v>
      </c>
      <c r="D689" s="49"/>
      <c r="E689" s="49">
        <v>0</v>
      </c>
      <c r="F689" s="49"/>
      <c r="G689" s="49">
        <v>0</v>
      </c>
      <c r="H689" s="145" t="e">
        <f t="shared" si="50"/>
        <v>#DIV/0!</v>
      </c>
      <c r="I689" s="120">
        <f t="shared" si="51"/>
        <v>0</v>
      </c>
    </row>
    <row r="690" spans="1:9" ht="12.75" hidden="1">
      <c r="A690" s="66">
        <f t="shared" si="49"/>
        <v>624</v>
      </c>
      <c r="B690" s="6">
        <v>4220</v>
      </c>
      <c r="C690" s="6" t="s">
        <v>216</v>
      </c>
      <c r="D690" s="49"/>
      <c r="E690" s="48">
        <f>SUM(E692:E693)</f>
        <v>0</v>
      </c>
      <c r="F690" s="48"/>
      <c r="G690" s="48">
        <f>SUM(G692:G693)</f>
        <v>0</v>
      </c>
      <c r="H690" s="145" t="e">
        <f t="shared" si="50"/>
        <v>#DIV/0!</v>
      </c>
      <c r="I690" s="120">
        <f t="shared" si="51"/>
        <v>0</v>
      </c>
    </row>
    <row r="691" spans="1:9" ht="12.75" hidden="1">
      <c r="A691" s="66">
        <f t="shared" si="49"/>
        <v>625</v>
      </c>
      <c r="B691" s="6"/>
      <c r="C691" s="6" t="s">
        <v>17</v>
      </c>
      <c r="D691" s="49"/>
      <c r="E691" s="49"/>
      <c r="F691" s="49"/>
      <c r="G691" s="49"/>
      <c r="H691" s="145" t="e">
        <f t="shared" si="50"/>
        <v>#DIV/0!</v>
      </c>
      <c r="I691" s="120">
        <f t="shared" si="51"/>
        <v>0</v>
      </c>
    </row>
    <row r="692" spans="1:9" ht="12.75" hidden="1">
      <c r="A692" s="66">
        <f t="shared" si="49"/>
        <v>626</v>
      </c>
      <c r="B692" s="6"/>
      <c r="C692" s="6" t="s">
        <v>222</v>
      </c>
      <c r="D692" s="49"/>
      <c r="E692" s="49">
        <v>0</v>
      </c>
      <c r="F692" s="49"/>
      <c r="G692" s="49">
        <v>0</v>
      </c>
      <c r="H692" s="145" t="e">
        <f t="shared" si="50"/>
        <v>#DIV/0!</v>
      </c>
      <c r="I692" s="120">
        <f t="shared" si="51"/>
        <v>0</v>
      </c>
    </row>
    <row r="693" spans="1:9" ht="12.75" hidden="1">
      <c r="A693" s="66">
        <f t="shared" si="49"/>
        <v>627</v>
      </c>
      <c r="B693" s="6"/>
      <c r="C693" s="6" t="s">
        <v>65</v>
      </c>
      <c r="D693" s="49"/>
      <c r="E693" s="49">
        <v>0</v>
      </c>
      <c r="F693" s="49"/>
      <c r="G693" s="49">
        <v>0</v>
      </c>
      <c r="H693" s="145" t="e">
        <f t="shared" si="50"/>
        <v>#DIV/0!</v>
      </c>
      <c r="I693" s="120">
        <f t="shared" si="51"/>
        <v>0</v>
      </c>
    </row>
    <row r="694" spans="1:9" ht="12.75" hidden="1">
      <c r="A694" s="66">
        <f t="shared" si="49"/>
        <v>628</v>
      </c>
      <c r="B694" s="6">
        <v>4260</v>
      </c>
      <c r="C694" s="6" t="s">
        <v>209</v>
      </c>
      <c r="D694" s="49"/>
      <c r="E694" s="48">
        <f>SUM(E696:E697)</f>
        <v>0</v>
      </c>
      <c r="F694" s="48"/>
      <c r="G694" s="48">
        <f>SUM(G696:G697)</f>
        <v>0</v>
      </c>
      <c r="H694" s="145" t="e">
        <f t="shared" si="50"/>
        <v>#DIV/0!</v>
      </c>
      <c r="I694" s="120">
        <f t="shared" si="51"/>
        <v>0</v>
      </c>
    </row>
    <row r="695" spans="1:9" ht="12.75" hidden="1">
      <c r="A695" s="66">
        <f t="shared" si="49"/>
        <v>629</v>
      </c>
      <c r="B695" s="6"/>
      <c r="C695" s="6" t="s">
        <v>17</v>
      </c>
      <c r="D695" s="49"/>
      <c r="E695" s="49"/>
      <c r="F695" s="49"/>
      <c r="G695" s="49"/>
      <c r="H695" s="145" t="e">
        <f t="shared" si="50"/>
        <v>#DIV/0!</v>
      </c>
      <c r="I695" s="120">
        <f t="shared" si="51"/>
        <v>0</v>
      </c>
    </row>
    <row r="696" spans="1:9" ht="12.75" hidden="1">
      <c r="A696" s="66">
        <f t="shared" si="49"/>
        <v>630</v>
      </c>
      <c r="B696" s="6"/>
      <c r="C696" s="6" t="s">
        <v>222</v>
      </c>
      <c r="D696" s="49"/>
      <c r="E696" s="49">
        <v>0</v>
      </c>
      <c r="F696" s="49"/>
      <c r="G696" s="49">
        <v>0</v>
      </c>
      <c r="H696" s="145" t="e">
        <f t="shared" si="50"/>
        <v>#DIV/0!</v>
      </c>
      <c r="I696" s="120">
        <f aca="true" t="shared" si="52" ref="I696:I712">G696/G$812</f>
        <v>0</v>
      </c>
    </row>
    <row r="697" spans="1:9" ht="12.75" hidden="1">
      <c r="A697" s="66">
        <f t="shared" si="49"/>
        <v>631</v>
      </c>
      <c r="B697" s="6"/>
      <c r="C697" s="6" t="s">
        <v>65</v>
      </c>
      <c r="D697" s="49"/>
      <c r="E697" s="49">
        <v>0</v>
      </c>
      <c r="F697" s="49"/>
      <c r="G697" s="49">
        <v>0</v>
      </c>
      <c r="H697" s="145" t="e">
        <f t="shared" si="50"/>
        <v>#DIV/0!</v>
      </c>
      <c r="I697" s="120">
        <f t="shared" si="52"/>
        <v>0</v>
      </c>
    </row>
    <row r="698" spans="1:9" ht="12.75" hidden="1">
      <c r="A698" s="66">
        <f t="shared" si="49"/>
        <v>632</v>
      </c>
      <c r="B698" s="6">
        <v>4270</v>
      </c>
      <c r="C698" s="6" t="s">
        <v>204</v>
      </c>
      <c r="D698" s="49"/>
      <c r="E698" s="48">
        <f>SUM(E700:E701)</f>
        <v>0</v>
      </c>
      <c r="F698" s="48"/>
      <c r="G698" s="48">
        <f>SUM(G700:G701)</f>
        <v>0</v>
      </c>
      <c r="H698" s="145" t="e">
        <f t="shared" si="50"/>
        <v>#DIV/0!</v>
      </c>
      <c r="I698" s="120">
        <f t="shared" si="52"/>
        <v>0</v>
      </c>
    </row>
    <row r="699" spans="1:9" ht="12.75" hidden="1">
      <c r="A699" s="66">
        <f t="shared" si="49"/>
        <v>633</v>
      </c>
      <c r="B699" s="6"/>
      <c r="C699" s="6" t="s">
        <v>17</v>
      </c>
      <c r="D699" s="49"/>
      <c r="E699" s="49"/>
      <c r="F699" s="49"/>
      <c r="G699" s="49"/>
      <c r="H699" s="145" t="e">
        <f t="shared" si="50"/>
        <v>#DIV/0!</v>
      </c>
      <c r="I699" s="120">
        <f t="shared" si="52"/>
        <v>0</v>
      </c>
    </row>
    <row r="700" spans="1:9" ht="12.75" hidden="1">
      <c r="A700" s="66">
        <f t="shared" si="49"/>
        <v>634</v>
      </c>
      <c r="B700" s="6"/>
      <c r="C700" s="6" t="s">
        <v>222</v>
      </c>
      <c r="D700" s="49"/>
      <c r="E700" s="49">
        <v>0</v>
      </c>
      <c r="F700" s="49"/>
      <c r="G700" s="49">
        <v>0</v>
      </c>
      <c r="H700" s="145" t="e">
        <f t="shared" si="50"/>
        <v>#DIV/0!</v>
      </c>
      <c r="I700" s="120">
        <f t="shared" si="52"/>
        <v>0</v>
      </c>
    </row>
    <row r="701" spans="1:9" ht="12.75" hidden="1">
      <c r="A701" s="66">
        <f t="shared" si="49"/>
        <v>635</v>
      </c>
      <c r="B701" s="6"/>
      <c r="C701" s="6" t="s">
        <v>65</v>
      </c>
      <c r="D701" s="49"/>
      <c r="E701" s="49"/>
      <c r="F701" s="49"/>
      <c r="G701" s="49">
        <v>0</v>
      </c>
      <c r="H701" s="145" t="e">
        <f t="shared" si="50"/>
        <v>#DIV/0!</v>
      </c>
      <c r="I701" s="120">
        <f t="shared" si="52"/>
        <v>0</v>
      </c>
    </row>
    <row r="702" spans="1:9" ht="12.75" hidden="1">
      <c r="A702" s="66">
        <f t="shared" si="49"/>
        <v>636</v>
      </c>
      <c r="B702" s="6"/>
      <c r="C702" s="6"/>
      <c r="D702" s="49"/>
      <c r="E702" s="49"/>
      <c r="F702" s="49"/>
      <c r="G702" s="49"/>
      <c r="H702" s="145" t="e">
        <f t="shared" si="50"/>
        <v>#DIV/0!</v>
      </c>
      <c r="I702" s="120">
        <f t="shared" si="52"/>
        <v>0</v>
      </c>
    </row>
    <row r="703" spans="1:9" ht="12.75" hidden="1">
      <c r="A703" s="66">
        <f t="shared" si="49"/>
        <v>637</v>
      </c>
      <c r="B703" s="6">
        <v>4300</v>
      </c>
      <c r="C703" s="6" t="s">
        <v>203</v>
      </c>
      <c r="D703" s="49"/>
      <c r="E703" s="48">
        <f>SUM(E705:E706)</f>
        <v>0</v>
      </c>
      <c r="F703" s="48"/>
      <c r="G703" s="48">
        <f>SUM(G705:G706)</f>
        <v>0</v>
      </c>
      <c r="H703" s="145" t="e">
        <f t="shared" si="50"/>
        <v>#DIV/0!</v>
      </c>
      <c r="I703" s="120">
        <f t="shared" si="52"/>
        <v>0</v>
      </c>
    </row>
    <row r="704" spans="1:9" ht="12.75" hidden="1">
      <c r="A704" s="66">
        <f t="shared" si="49"/>
        <v>638</v>
      </c>
      <c r="B704" s="6"/>
      <c r="C704" s="6" t="s">
        <v>17</v>
      </c>
      <c r="D704" s="49"/>
      <c r="E704" s="49"/>
      <c r="F704" s="49"/>
      <c r="G704" s="49"/>
      <c r="H704" s="145" t="e">
        <f t="shared" si="50"/>
        <v>#DIV/0!</v>
      </c>
      <c r="I704" s="120">
        <f t="shared" si="52"/>
        <v>0</v>
      </c>
    </row>
    <row r="705" spans="1:9" ht="12.75" hidden="1">
      <c r="A705" s="66">
        <f t="shared" si="49"/>
        <v>639</v>
      </c>
      <c r="B705" s="6"/>
      <c r="C705" s="6" t="s">
        <v>222</v>
      </c>
      <c r="D705" s="49"/>
      <c r="E705" s="49">
        <v>0</v>
      </c>
      <c r="F705" s="49"/>
      <c r="G705" s="49">
        <v>0</v>
      </c>
      <c r="H705" s="145" t="e">
        <f t="shared" si="50"/>
        <v>#DIV/0!</v>
      </c>
      <c r="I705" s="120">
        <f t="shared" si="52"/>
        <v>0</v>
      </c>
    </row>
    <row r="706" spans="1:9" ht="12.75" hidden="1">
      <c r="A706" s="66">
        <f t="shared" si="49"/>
        <v>640</v>
      </c>
      <c r="B706" s="6"/>
      <c r="C706" s="6" t="s">
        <v>65</v>
      </c>
      <c r="D706" s="49"/>
      <c r="E706" s="49">
        <v>0</v>
      </c>
      <c r="F706" s="49"/>
      <c r="G706" s="49">
        <v>0</v>
      </c>
      <c r="H706" s="145" t="e">
        <f t="shared" si="50"/>
        <v>#DIV/0!</v>
      </c>
      <c r="I706" s="120">
        <f t="shared" si="52"/>
        <v>0</v>
      </c>
    </row>
    <row r="707" spans="1:9" ht="12.75" hidden="1">
      <c r="A707" s="66">
        <f t="shared" si="49"/>
        <v>641</v>
      </c>
      <c r="B707" s="6">
        <v>4440</v>
      </c>
      <c r="C707" s="6" t="s">
        <v>63</v>
      </c>
      <c r="D707" s="49"/>
      <c r="E707" s="48">
        <f>SUM(E709:E710)</f>
        <v>0</v>
      </c>
      <c r="F707" s="48"/>
      <c r="G707" s="48">
        <f>SUM(G709:G710)</f>
        <v>0</v>
      </c>
      <c r="H707" s="145" t="e">
        <f t="shared" si="50"/>
        <v>#DIV/0!</v>
      </c>
      <c r="I707" s="120">
        <f t="shared" si="52"/>
        <v>0</v>
      </c>
    </row>
    <row r="708" spans="1:9" ht="12.75" hidden="1">
      <c r="A708" s="66">
        <f t="shared" si="49"/>
        <v>642</v>
      </c>
      <c r="B708" s="6"/>
      <c r="C708" s="6" t="s">
        <v>17</v>
      </c>
      <c r="D708" s="49"/>
      <c r="E708" s="49"/>
      <c r="F708" s="49"/>
      <c r="G708" s="49"/>
      <c r="H708" s="145" t="e">
        <f t="shared" si="50"/>
        <v>#DIV/0!</v>
      </c>
      <c r="I708" s="120">
        <f t="shared" si="52"/>
        <v>0</v>
      </c>
    </row>
    <row r="709" spans="1:9" ht="12.75" hidden="1">
      <c r="A709" s="66">
        <f t="shared" si="49"/>
        <v>643</v>
      </c>
      <c r="B709" s="6"/>
      <c r="C709" s="6" t="s">
        <v>222</v>
      </c>
      <c r="D709" s="49"/>
      <c r="E709" s="49">
        <v>0</v>
      </c>
      <c r="F709" s="49"/>
      <c r="G709" s="49">
        <v>0</v>
      </c>
      <c r="H709" s="145" t="e">
        <f t="shared" si="50"/>
        <v>#DIV/0!</v>
      </c>
      <c r="I709" s="120">
        <f t="shared" si="52"/>
        <v>0</v>
      </c>
    </row>
    <row r="710" spans="1:9" ht="12.75" hidden="1">
      <c r="A710" s="66">
        <f t="shared" si="49"/>
        <v>644</v>
      </c>
      <c r="B710" s="6"/>
      <c r="C710" s="6" t="s">
        <v>65</v>
      </c>
      <c r="D710" s="49"/>
      <c r="E710" s="49"/>
      <c r="F710" s="49"/>
      <c r="G710" s="49">
        <v>0</v>
      </c>
      <c r="H710" s="145" t="e">
        <f t="shared" si="50"/>
        <v>#DIV/0!</v>
      </c>
      <c r="I710" s="120">
        <f t="shared" si="52"/>
        <v>0</v>
      </c>
    </row>
    <row r="711" spans="1:9" ht="12.75">
      <c r="A711" s="66">
        <f aca="true" t="shared" si="53" ref="A711:A774">A710+1</f>
        <v>645</v>
      </c>
      <c r="B711" s="72">
        <v>85446</v>
      </c>
      <c r="C711" s="73" t="s">
        <v>316</v>
      </c>
      <c r="D711" s="81">
        <f>D712+D717</f>
        <v>2850</v>
      </c>
      <c r="E711" s="81">
        <f>E712+E717</f>
        <v>5550</v>
      </c>
      <c r="F711" s="81">
        <f>F712+F717</f>
        <v>0</v>
      </c>
      <c r="G711" s="81">
        <f>G712+G717</f>
        <v>1896</v>
      </c>
      <c r="H711" s="149">
        <f t="shared" si="50"/>
        <v>0.34162162162162163</v>
      </c>
      <c r="I711" s="150">
        <f t="shared" si="52"/>
        <v>0.00029276689732868734</v>
      </c>
    </row>
    <row r="712" spans="1:9" ht="12.75">
      <c r="A712" s="66">
        <f t="shared" si="53"/>
        <v>646</v>
      </c>
      <c r="B712" s="6">
        <v>3250</v>
      </c>
      <c r="C712" s="6" t="s">
        <v>59</v>
      </c>
      <c r="D712" s="49">
        <f>SUM(D714:D716)</f>
        <v>900</v>
      </c>
      <c r="E712" s="49">
        <f>SUM(E714:E716)</f>
        <v>2900</v>
      </c>
      <c r="F712" s="49">
        <f>SUM(F714:F716)</f>
        <v>0</v>
      </c>
      <c r="G712" s="49">
        <f>SUM(G714:G716)</f>
        <v>1566</v>
      </c>
      <c r="H712" s="145">
        <f t="shared" si="50"/>
        <v>0.54</v>
      </c>
      <c r="I712" s="120">
        <f t="shared" si="52"/>
        <v>0.0002418106335531247</v>
      </c>
    </row>
    <row r="713" spans="1:9" ht="12.75">
      <c r="A713" s="66">
        <f t="shared" si="53"/>
        <v>647</v>
      </c>
      <c r="B713" s="6"/>
      <c r="C713" s="6" t="s">
        <v>17</v>
      </c>
      <c r="D713" s="49"/>
      <c r="E713" s="49"/>
      <c r="F713" s="49"/>
      <c r="G713" s="49"/>
      <c r="H713" s="145"/>
      <c r="I713" s="120"/>
    </row>
    <row r="714" spans="1:9" ht="12.75">
      <c r="A714" s="66">
        <f t="shared" si="53"/>
        <v>648</v>
      </c>
      <c r="B714" s="6"/>
      <c r="C714" s="6" t="s">
        <v>222</v>
      </c>
      <c r="D714" s="49">
        <v>400</v>
      </c>
      <c r="E714" s="49">
        <v>2400</v>
      </c>
      <c r="F714" s="49"/>
      <c r="G714" s="49">
        <v>1566</v>
      </c>
      <c r="H714" s="145">
        <f t="shared" si="50"/>
        <v>0.6525</v>
      </c>
      <c r="I714" s="120">
        <f>G714/G$812</f>
        <v>0.0002418106335531247</v>
      </c>
    </row>
    <row r="715" spans="1:9" ht="12.75">
      <c r="A715" s="66">
        <f t="shared" si="53"/>
        <v>649</v>
      </c>
      <c r="B715" s="6"/>
      <c r="C715" s="6" t="s">
        <v>223</v>
      </c>
      <c r="D715" s="49">
        <v>0</v>
      </c>
      <c r="E715" s="49">
        <v>0</v>
      </c>
      <c r="F715" s="49"/>
      <c r="G715" s="49">
        <v>0</v>
      </c>
      <c r="H715" s="145"/>
      <c r="I715" s="120"/>
    </row>
    <row r="716" spans="1:9" ht="12.75">
      <c r="A716" s="66">
        <f t="shared" si="53"/>
        <v>650</v>
      </c>
      <c r="B716" s="6"/>
      <c r="C716" s="6" t="s">
        <v>65</v>
      </c>
      <c r="D716" s="49">
        <v>500</v>
      </c>
      <c r="E716" s="49">
        <v>500</v>
      </c>
      <c r="F716" s="49"/>
      <c r="G716" s="49">
        <v>0</v>
      </c>
      <c r="H716" s="145"/>
      <c r="I716" s="120"/>
    </row>
    <row r="717" spans="1:9" ht="12.75">
      <c r="A717" s="66">
        <f t="shared" si="53"/>
        <v>651</v>
      </c>
      <c r="B717" s="6">
        <v>4300</v>
      </c>
      <c r="C717" s="6" t="s">
        <v>220</v>
      </c>
      <c r="D717" s="49">
        <f>SUM(D719:D722)</f>
        <v>1950</v>
      </c>
      <c r="E717" s="49">
        <f>SUM(E719:E722)</f>
        <v>2650</v>
      </c>
      <c r="F717" s="49">
        <f>SUM(F719:F722)</f>
        <v>0</v>
      </c>
      <c r="G717" s="49">
        <f>SUM(G719:G722)</f>
        <v>330</v>
      </c>
      <c r="H717" s="145">
        <f t="shared" si="50"/>
        <v>0.12452830188679245</v>
      </c>
      <c r="I717" s="120">
        <f>G717/G$812</f>
        <v>5.0956263775562676E-05</v>
      </c>
    </row>
    <row r="718" spans="1:9" ht="12.75">
      <c r="A718" s="66">
        <f t="shared" si="53"/>
        <v>652</v>
      </c>
      <c r="B718" s="6"/>
      <c r="C718" s="6" t="s">
        <v>17</v>
      </c>
      <c r="D718" s="49"/>
      <c r="E718" s="49"/>
      <c r="F718" s="49"/>
      <c r="G718" s="49"/>
      <c r="H718" s="145"/>
      <c r="I718" s="120"/>
    </row>
    <row r="719" spans="1:9" ht="12.75">
      <c r="A719" s="66">
        <f t="shared" si="53"/>
        <v>653</v>
      </c>
      <c r="B719" s="6"/>
      <c r="C719" s="6" t="s">
        <v>222</v>
      </c>
      <c r="D719" s="49">
        <v>0</v>
      </c>
      <c r="E719" s="49">
        <v>700</v>
      </c>
      <c r="F719" s="49"/>
      <c r="G719" s="49">
        <v>0</v>
      </c>
      <c r="H719" s="145"/>
      <c r="I719" s="120"/>
    </row>
    <row r="720" spans="1:9" ht="12.75">
      <c r="A720" s="66">
        <f t="shared" si="53"/>
        <v>654</v>
      </c>
      <c r="B720" s="6"/>
      <c r="C720" s="6" t="s">
        <v>223</v>
      </c>
      <c r="D720" s="49">
        <v>0</v>
      </c>
      <c r="E720" s="49">
        <v>0</v>
      </c>
      <c r="F720" s="49"/>
      <c r="G720" s="49">
        <v>0</v>
      </c>
      <c r="H720" s="145"/>
      <c r="I720" s="120"/>
    </row>
    <row r="721" spans="1:9" ht="12.75">
      <c r="A721" s="66">
        <f t="shared" si="53"/>
        <v>655</v>
      </c>
      <c r="B721" s="6"/>
      <c r="C721" s="6" t="s">
        <v>65</v>
      </c>
      <c r="D721" s="49">
        <v>0</v>
      </c>
      <c r="E721" s="49">
        <v>0</v>
      </c>
      <c r="F721" s="49"/>
      <c r="G721" s="49">
        <v>0</v>
      </c>
      <c r="H721" s="145"/>
      <c r="I721" s="120"/>
    </row>
    <row r="722" spans="1:9" ht="12.75">
      <c r="A722" s="66">
        <f t="shared" si="53"/>
        <v>656</v>
      </c>
      <c r="B722" s="6"/>
      <c r="C722" s="6" t="s">
        <v>317</v>
      </c>
      <c r="D722" s="49">
        <v>1950</v>
      </c>
      <c r="E722" s="49">
        <v>1950</v>
      </c>
      <c r="F722" s="49"/>
      <c r="G722" s="49">
        <v>330</v>
      </c>
      <c r="H722" s="145">
        <f t="shared" si="50"/>
        <v>0.16923076923076924</v>
      </c>
      <c r="I722" s="120">
        <f>G722/G$812</f>
        <v>5.0956263775562676E-05</v>
      </c>
    </row>
    <row r="723" spans="1:9" ht="12.75">
      <c r="A723" s="66">
        <f t="shared" si="53"/>
        <v>657</v>
      </c>
      <c r="B723" s="6"/>
      <c r="C723" s="6"/>
      <c r="D723" s="49"/>
      <c r="E723" s="49"/>
      <c r="F723" s="49"/>
      <c r="G723" s="49"/>
      <c r="H723" s="145"/>
      <c r="I723" s="120"/>
    </row>
    <row r="724" spans="1:9" s="82" customFormat="1" ht="12.75">
      <c r="A724" s="66">
        <f t="shared" si="53"/>
        <v>658</v>
      </c>
      <c r="B724" s="72">
        <v>85495</v>
      </c>
      <c r="C724" s="73" t="s">
        <v>32</v>
      </c>
      <c r="D724" s="74">
        <f>D726+D727</f>
        <v>4000</v>
      </c>
      <c r="E724" s="74">
        <f>E726+E727</f>
        <v>3700</v>
      </c>
      <c r="F724" s="74">
        <f>F726+F727</f>
        <v>0</v>
      </c>
      <c r="G724" s="74">
        <f>G726+G727</f>
        <v>3700</v>
      </c>
      <c r="H724" s="149">
        <f t="shared" si="50"/>
        <v>1</v>
      </c>
      <c r="I724" s="150">
        <f>G724/G$812</f>
        <v>0.00057132780596843</v>
      </c>
    </row>
    <row r="725" spans="1:9" s="70" customFormat="1" ht="12.75">
      <c r="A725" s="66">
        <f t="shared" si="53"/>
        <v>659</v>
      </c>
      <c r="B725" s="97">
        <v>2620</v>
      </c>
      <c r="C725" s="91" t="s">
        <v>320</v>
      </c>
      <c r="D725" s="95"/>
      <c r="E725" s="95"/>
      <c r="F725" s="95"/>
      <c r="G725" s="95"/>
      <c r="H725" s="145"/>
      <c r="I725" s="120"/>
    </row>
    <row r="726" spans="1:9" s="70" customFormat="1" ht="12.75">
      <c r="A726" s="66">
        <f t="shared" si="53"/>
        <v>660</v>
      </c>
      <c r="B726" s="97"/>
      <c r="C726" s="66" t="s">
        <v>319</v>
      </c>
      <c r="D726" s="95">
        <v>0</v>
      </c>
      <c r="E726" s="95">
        <v>0</v>
      </c>
      <c r="F726" s="95"/>
      <c r="G726" s="95">
        <v>0</v>
      </c>
      <c r="H726" s="145"/>
      <c r="I726" s="120"/>
    </row>
    <row r="727" spans="1:9" ht="12.75">
      <c r="A727" s="66">
        <f t="shared" si="53"/>
        <v>661</v>
      </c>
      <c r="B727" s="6">
        <v>4440</v>
      </c>
      <c r="C727" s="91" t="s">
        <v>299</v>
      </c>
      <c r="D727" s="49">
        <v>4000</v>
      </c>
      <c r="E727" s="49">
        <v>3700</v>
      </c>
      <c r="F727" s="49">
        <v>0</v>
      </c>
      <c r="G727" s="49">
        <v>3700</v>
      </c>
      <c r="H727" s="145">
        <f t="shared" si="50"/>
        <v>1</v>
      </c>
      <c r="I727" s="120">
        <f>G727/G$812</f>
        <v>0.00057132780596843</v>
      </c>
    </row>
    <row r="728" spans="1:9" ht="12.75">
      <c r="A728" s="66"/>
      <c r="B728" s="6"/>
      <c r="C728" s="91"/>
      <c r="D728" s="49"/>
      <c r="E728" s="49"/>
      <c r="F728" s="49"/>
      <c r="G728" s="49"/>
      <c r="H728" s="145"/>
      <c r="I728" s="120"/>
    </row>
    <row r="729" spans="1:9" s="79" customFormat="1" ht="12.75">
      <c r="A729" s="66">
        <f>A727+1</f>
        <v>662</v>
      </c>
      <c r="B729" s="67">
        <v>900</v>
      </c>
      <c r="C729" s="68" t="s">
        <v>188</v>
      </c>
      <c r="D729" s="80"/>
      <c r="E729" s="80"/>
      <c r="F729" s="80"/>
      <c r="G729" s="80"/>
      <c r="H729" s="145"/>
      <c r="I729" s="120"/>
    </row>
    <row r="730" spans="1:9" s="79" customFormat="1" ht="12.75">
      <c r="A730" s="66">
        <f t="shared" si="53"/>
        <v>663</v>
      </c>
      <c r="B730" s="71"/>
      <c r="C730" s="68" t="s">
        <v>189</v>
      </c>
      <c r="D730" s="69">
        <f>D731+D743+D756+D769+D775+D754</f>
        <v>2213500</v>
      </c>
      <c r="E730" s="69">
        <f>E731+E743+E756+E769+E775+E754</f>
        <v>2319240</v>
      </c>
      <c r="F730" s="69">
        <f>F731+F743+F756+F769+F775+F754</f>
        <v>-633642</v>
      </c>
      <c r="G730" s="69">
        <f>G731+G743+G756+G769+G775+G754</f>
        <v>549447</v>
      </c>
      <c r="H730" s="152">
        <f t="shared" si="50"/>
        <v>0.23690821131060175</v>
      </c>
      <c r="I730" s="153">
        <f>G730/G$812</f>
        <v>0.08484171594755026</v>
      </c>
    </row>
    <row r="731" spans="1:9" s="82" customFormat="1" ht="12.75">
      <c r="A731" s="66">
        <f t="shared" si="53"/>
        <v>664</v>
      </c>
      <c r="B731" s="72">
        <v>90003</v>
      </c>
      <c r="C731" s="73" t="s">
        <v>190</v>
      </c>
      <c r="D731" s="74">
        <f>D733+D732</f>
        <v>658000</v>
      </c>
      <c r="E731" s="74">
        <f>E733+E732</f>
        <v>643000</v>
      </c>
      <c r="F731" s="74">
        <f>F733+F732</f>
        <v>-361025</v>
      </c>
      <c r="G731" s="74">
        <f>G733+G732</f>
        <v>271975</v>
      </c>
      <c r="H731" s="149">
        <f aca="true" t="shared" si="54" ref="H731:H796">G731/E731</f>
        <v>0.4229782270606532</v>
      </c>
      <c r="I731" s="150">
        <f>G731/G$812</f>
        <v>0.0419964540616929</v>
      </c>
    </row>
    <row r="732" spans="1:9" s="82" customFormat="1" ht="12.75">
      <c r="A732" s="66">
        <f t="shared" si="53"/>
        <v>665</v>
      </c>
      <c r="B732" s="97">
        <v>4210</v>
      </c>
      <c r="C732" s="66" t="s">
        <v>205</v>
      </c>
      <c r="D732" s="95">
        <v>10000</v>
      </c>
      <c r="E732" s="95">
        <v>0</v>
      </c>
      <c r="F732" s="95"/>
      <c r="G732" s="95">
        <v>0</v>
      </c>
      <c r="H732" s="145"/>
      <c r="I732" s="120"/>
    </row>
    <row r="733" spans="1:9" ht="12.75">
      <c r="A733" s="66">
        <f t="shared" si="53"/>
        <v>666</v>
      </c>
      <c r="B733" s="16">
        <v>4300</v>
      </c>
      <c r="C733" s="6" t="s">
        <v>203</v>
      </c>
      <c r="D733" s="50">
        <f>SUM(D735:D742)</f>
        <v>648000</v>
      </c>
      <c r="E733" s="50">
        <f>SUM(E735:E742)</f>
        <v>643000</v>
      </c>
      <c r="F733" s="50">
        <f>SUM(F735:F741)</f>
        <v>-361025</v>
      </c>
      <c r="G733" s="50">
        <f>SUM(G735:G742)</f>
        <v>271975</v>
      </c>
      <c r="H733" s="145">
        <f t="shared" si="54"/>
        <v>0.4229782270606532</v>
      </c>
      <c r="I733" s="120">
        <f>G733/G$812</f>
        <v>0.0419964540616929</v>
      </c>
    </row>
    <row r="734" spans="1:9" ht="12.75">
      <c r="A734" s="66">
        <f t="shared" si="53"/>
        <v>667</v>
      </c>
      <c r="B734" s="59"/>
      <c r="C734" s="6" t="s">
        <v>17</v>
      </c>
      <c r="D734" s="49"/>
      <c r="E734" s="49"/>
      <c r="F734" s="49"/>
      <c r="G734" s="49"/>
      <c r="H734" s="145"/>
      <c r="I734" s="120"/>
    </row>
    <row r="735" spans="1:9" ht="12.75">
      <c r="A735" s="66">
        <f t="shared" si="53"/>
        <v>668</v>
      </c>
      <c r="B735" s="17"/>
      <c r="C735" s="6" t="s">
        <v>22</v>
      </c>
      <c r="D735" s="49">
        <v>400000</v>
      </c>
      <c r="E735" s="49">
        <v>385000</v>
      </c>
      <c r="F735" s="49">
        <f>G735-E735</f>
        <v>-245393</v>
      </c>
      <c r="G735" s="49">
        <v>139607</v>
      </c>
      <c r="H735" s="145">
        <f t="shared" si="54"/>
        <v>0.3626155844155844</v>
      </c>
      <c r="I735" s="120">
        <f>G735/G$812</f>
        <v>0.021557124596712055</v>
      </c>
    </row>
    <row r="736" spans="1:9" ht="12.75">
      <c r="A736" s="66">
        <f t="shared" si="53"/>
        <v>669</v>
      </c>
      <c r="B736" s="6"/>
      <c r="C736" s="6" t="s">
        <v>23</v>
      </c>
      <c r="D736" s="49">
        <v>90000</v>
      </c>
      <c r="E736" s="49">
        <v>90000</v>
      </c>
      <c r="F736" s="49">
        <f aca="true" t="shared" si="55" ref="F736:F745">G736-E736</f>
        <v>-52270</v>
      </c>
      <c r="G736" s="49">
        <v>37730</v>
      </c>
      <c r="H736" s="145">
        <f t="shared" si="54"/>
        <v>0.4192222222222222</v>
      </c>
      <c r="I736" s="120">
        <f>G736/G$812</f>
        <v>0.005825999491672665</v>
      </c>
    </row>
    <row r="737" spans="1:9" ht="12.75">
      <c r="A737" s="66">
        <f t="shared" si="53"/>
        <v>670</v>
      </c>
      <c r="B737" s="6"/>
      <c r="C737" s="6" t="s">
        <v>24</v>
      </c>
      <c r="D737" s="49">
        <v>40000</v>
      </c>
      <c r="E737" s="49">
        <v>40000</v>
      </c>
      <c r="F737" s="49">
        <f t="shared" si="55"/>
        <v>-37304</v>
      </c>
      <c r="G737" s="49">
        <v>2696</v>
      </c>
      <c r="H737" s="145">
        <f t="shared" si="54"/>
        <v>0.0674</v>
      </c>
      <c r="I737" s="120">
        <f>G737/G$812</f>
        <v>0.00041629723375429385</v>
      </c>
    </row>
    <row r="738" spans="1:9" ht="12.75">
      <c r="A738" s="66">
        <f t="shared" si="53"/>
        <v>671</v>
      </c>
      <c r="B738" s="6"/>
      <c r="C738" s="6" t="s">
        <v>25</v>
      </c>
      <c r="D738" s="49">
        <v>87000</v>
      </c>
      <c r="E738" s="49">
        <v>87000</v>
      </c>
      <c r="F738" s="49">
        <f t="shared" si="55"/>
        <v>-2849</v>
      </c>
      <c r="G738" s="49">
        <v>84151</v>
      </c>
      <c r="H738" s="145">
        <f t="shared" si="54"/>
        <v>0.9672528735632184</v>
      </c>
      <c r="I738" s="120">
        <f>G738/G$812</f>
        <v>0.012994001675689013</v>
      </c>
    </row>
    <row r="739" spans="1:9" ht="12.75">
      <c r="A739" s="66">
        <f t="shared" si="53"/>
        <v>672</v>
      </c>
      <c r="B739" s="6"/>
      <c r="C739" s="6" t="s">
        <v>26</v>
      </c>
      <c r="D739" s="49">
        <v>1000</v>
      </c>
      <c r="E739" s="49">
        <v>1000</v>
      </c>
      <c r="F739" s="49">
        <f t="shared" si="55"/>
        <v>-1000</v>
      </c>
      <c r="G739" s="49">
        <v>0</v>
      </c>
      <c r="H739" s="145"/>
      <c r="I739" s="120"/>
    </row>
    <row r="740" spans="1:9" ht="12.75">
      <c r="A740" s="66">
        <f t="shared" si="53"/>
        <v>673</v>
      </c>
      <c r="B740" s="6"/>
      <c r="C740" s="6" t="s">
        <v>27</v>
      </c>
      <c r="D740" s="49">
        <v>10000</v>
      </c>
      <c r="E740" s="49">
        <v>10000</v>
      </c>
      <c r="F740" s="49">
        <f t="shared" si="55"/>
        <v>-8219</v>
      </c>
      <c r="G740" s="49">
        <v>1781</v>
      </c>
      <c r="H740" s="145">
        <f t="shared" si="54"/>
        <v>0.1781</v>
      </c>
      <c r="I740" s="120">
        <f>G740/G$812</f>
        <v>0.00027500941146750644</v>
      </c>
    </row>
    <row r="741" spans="1:9" ht="12.75">
      <c r="A741" s="66">
        <f t="shared" si="53"/>
        <v>674</v>
      </c>
      <c r="B741" s="6"/>
      <c r="C741" s="6" t="s">
        <v>21</v>
      </c>
      <c r="D741" s="49">
        <v>10000</v>
      </c>
      <c r="E741" s="49">
        <v>20000</v>
      </c>
      <c r="F741" s="49">
        <f t="shared" si="55"/>
        <v>-13990</v>
      </c>
      <c r="G741" s="49">
        <v>6010</v>
      </c>
      <c r="H741" s="145">
        <f>G741/E741</f>
        <v>0.3005</v>
      </c>
      <c r="I741" s="120">
        <f>G741/G$812</f>
        <v>0.0009280216523973687</v>
      </c>
    </row>
    <row r="742" spans="1:9" ht="12.75">
      <c r="A742" s="66">
        <f t="shared" si="53"/>
        <v>675</v>
      </c>
      <c r="B742" s="6"/>
      <c r="C742" s="6" t="s">
        <v>304</v>
      </c>
      <c r="D742" s="49">
        <v>10000</v>
      </c>
      <c r="E742" s="49">
        <v>10000</v>
      </c>
      <c r="F742" s="49"/>
      <c r="G742" s="49">
        <v>0</v>
      </c>
      <c r="H742" s="145"/>
      <c r="I742" s="120"/>
    </row>
    <row r="743" spans="1:9" s="82" customFormat="1" ht="12.75">
      <c r="A743" s="66">
        <f t="shared" si="53"/>
        <v>676</v>
      </c>
      <c r="B743" s="72">
        <v>90004</v>
      </c>
      <c r="C743" s="77" t="s">
        <v>191</v>
      </c>
      <c r="D743" s="74">
        <f>D744+D745+D746</f>
        <v>286500</v>
      </c>
      <c r="E743" s="74">
        <f>E744+E745+E746</f>
        <v>296500</v>
      </c>
      <c r="F743" s="74">
        <f>F744+F745+F746</f>
        <v>-175340</v>
      </c>
      <c r="G743" s="74">
        <f>G744+G745+G746</f>
        <v>121160</v>
      </c>
      <c r="H743" s="149">
        <f t="shared" si="54"/>
        <v>0.4086340640809443</v>
      </c>
      <c r="I743" s="150">
        <f>G743/G$812</f>
        <v>0.0187086694516581</v>
      </c>
    </row>
    <row r="744" spans="1:9" s="32" customFormat="1" ht="15" customHeight="1">
      <c r="A744" s="66">
        <f t="shared" si="53"/>
        <v>677</v>
      </c>
      <c r="B744" s="19">
        <v>4210</v>
      </c>
      <c r="C744" s="44" t="s">
        <v>205</v>
      </c>
      <c r="D744" s="49">
        <v>7500</v>
      </c>
      <c r="E744" s="49">
        <v>17500</v>
      </c>
      <c r="F744" s="49">
        <f t="shared" si="55"/>
        <v>-3536</v>
      </c>
      <c r="G744" s="49">
        <v>13964</v>
      </c>
      <c r="H744" s="145">
        <f t="shared" si="54"/>
        <v>0.7979428571428572</v>
      </c>
      <c r="I744" s="120">
        <f>G744/G$812</f>
        <v>0.0021562220223089613</v>
      </c>
    </row>
    <row r="745" spans="1:9" s="36" customFormat="1" ht="15" customHeight="1">
      <c r="A745" s="66">
        <f t="shared" si="53"/>
        <v>678</v>
      </c>
      <c r="B745" s="19">
        <v>4260</v>
      </c>
      <c r="C745" s="19" t="s">
        <v>209</v>
      </c>
      <c r="D745" s="49">
        <v>6000</v>
      </c>
      <c r="E745" s="49">
        <v>6000</v>
      </c>
      <c r="F745" s="49">
        <f t="shared" si="55"/>
        <v>-5830</v>
      </c>
      <c r="G745" s="49">
        <v>170</v>
      </c>
      <c r="H745" s="145">
        <f t="shared" si="54"/>
        <v>0.028333333333333332</v>
      </c>
      <c r="I745" s="120">
        <f>G745/G$812</f>
        <v>2.6250196490441377E-05</v>
      </c>
    </row>
    <row r="746" spans="1:9" ht="15" customHeight="1">
      <c r="A746" s="66">
        <f t="shared" si="53"/>
        <v>679</v>
      </c>
      <c r="B746" s="6">
        <v>4300</v>
      </c>
      <c r="C746" s="6" t="s">
        <v>203</v>
      </c>
      <c r="D746" s="50">
        <f>SUM(D748:D753)</f>
        <v>273000</v>
      </c>
      <c r="E746" s="50">
        <f>SUM(E748:E753)</f>
        <v>273000</v>
      </c>
      <c r="F746" s="50">
        <f>SUM(F748:F753)</f>
        <v>-165974</v>
      </c>
      <c r="G746" s="50">
        <f>SUM(G748:G753)</f>
        <v>107026</v>
      </c>
      <c r="H746" s="145">
        <f t="shared" si="54"/>
        <v>0.39203663003663003</v>
      </c>
      <c r="I746" s="120">
        <f>G746/G$812</f>
        <v>0.0165261972328587</v>
      </c>
    </row>
    <row r="747" spans="1:9" ht="15" customHeight="1">
      <c r="A747" s="66">
        <f t="shared" si="53"/>
        <v>680</v>
      </c>
      <c r="B747" s="6"/>
      <c r="C747" s="6" t="s">
        <v>17</v>
      </c>
      <c r="D747" s="49"/>
      <c r="E747" s="49"/>
      <c r="F747" s="49"/>
      <c r="G747" s="49"/>
      <c r="H747" s="145"/>
      <c r="I747" s="120"/>
    </row>
    <row r="748" spans="1:9" ht="15" customHeight="1">
      <c r="A748" s="66">
        <f t="shared" si="53"/>
        <v>681</v>
      </c>
      <c r="B748" s="6"/>
      <c r="C748" s="6" t="s">
        <v>22</v>
      </c>
      <c r="D748" s="49">
        <v>115000</v>
      </c>
      <c r="E748" s="49">
        <v>115000</v>
      </c>
      <c r="F748" s="49">
        <f aca="true" t="shared" si="56" ref="F748:F757">G748-E748</f>
        <v>-45070</v>
      </c>
      <c r="G748" s="49">
        <v>69930</v>
      </c>
      <c r="H748" s="145">
        <f t="shared" si="54"/>
        <v>0.6080869565217392</v>
      </c>
      <c r="I748" s="120">
        <f>G748/G$812</f>
        <v>0.010798095532803326</v>
      </c>
    </row>
    <row r="749" spans="1:9" ht="15" customHeight="1">
      <c r="A749" s="66">
        <f t="shared" si="53"/>
        <v>682</v>
      </c>
      <c r="B749" s="6"/>
      <c r="C749" s="6" t="s">
        <v>23</v>
      </c>
      <c r="D749" s="49">
        <v>110000</v>
      </c>
      <c r="E749" s="49">
        <v>110000</v>
      </c>
      <c r="F749" s="49">
        <f t="shared" si="56"/>
        <v>-86912</v>
      </c>
      <c r="G749" s="49">
        <v>23088</v>
      </c>
      <c r="H749" s="145">
        <f t="shared" si="54"/>
        <v>0.2098909090909091</v>
      </c>
      <c r="I749" s="120">
        <f>G749/G$812</f>
        <v>0.003565085509243003</v>
      </c>
    </row>
    <row r="750" spans="1:9" ht="15" customHeight="1">
      <c r="A750" s="66">
        <f t="shared" si="53"/>
        <v>683</v>
      </c>
      <c r="B750" s="6"/>
      <c r="C750" s="6" t="s">
        <v>28</v>
      </c>
      <c r="D750" s="49">
        <v>10000</v>
      </c>
      <c r="E750" s="49">
        <v>10000</v>
      </c>
      <c r="F750" s="49">
        <f t="shared" si="56"/>
        <v>-10000</v>
      </c>
      <c r="G750" s="49">
        <v>0</v>
      </c>
      <c r="H750" s="145"/>
      <c r="I750" s="120"/>
    </row>
    <row r="751" spans="1:9" ht="15" customHeight="1">
      <c r="A751" s="66">
        <f t="shared" si="53"/>
        <v>684</v>
      </c>
      <c r="B751" s="6"/>
      <c r="C751" s="6" t="s">
        <v>29</v>
      </c>
      <c r="D751" s="49">
        <v>20000</v>
      </c>
      <c r="E751" s="49">
        <v>20000</v>
      </c>
      <c r="F751" s="49">
        <f t="shared" si="56"/>
        <v>-14485</v>
      </c>
      <c r="G751" s="49">
        <v>5515</v>
      </c>
      <c r="H751" s="145">
        <f t="shared" si="54"/>
        <v>0.27575</v>
      </c>
      <c r="I751" s="120">
        <f>G751/G$812</f>
        <v>0.0008515872567340247</v>
      </c>
    </row>
    <row r="752" spans="1:9" ht="15" customHeight="1">
      <c r="A752" s="66">
        <f t="shared" si="53"/>
        <v>685</v>
      </c>
      <c r="B752" s="6"/>
      <c r="C752" s="91" t="s">
        <v>303</v>
      </c>
      <c r="D752" s="49">
        <v>8000</v>
      </c>
      <c r="E752" s="49">
        <v>8000</v>
      </c>
      <c r="F752" s="49">
        <f t="shared" si="56"/>
        <v>-3242</v>
      </c>
      <c r="G752" s="49">
        <v>4758</v>
      </c>
      <c r="H752" s="145">
        <f t="shared" si="54"/>
        <v>0.59475</v>
      </c>
      <c r="I752" s="120">
        <f>G752/G$812</f>
        <v>0.0007346966758912945</v>
      </c>
    </row>
    <row r="753" spans="1:9" ht="15" customHeight="1">
      <c r="A753" s="66">
        <f t="shared" si="53"/>
        <v>686</v>
      </c>
      <c r="B753" s="6"/>
      <c r="C753" s="6" t="s">
        <v>21</v>
      </c>
      <c r="D753" s="49">
        <v>10000</v>
      </c>
      <c r="E753" s="49">
        <v>10000</v>
      </c>
      <c r="F753" s="49">
        <f t="shared" si="56"/>
        <v>-6265</v>
      </c>
      <c r="G753" s="49">
        <v>3735</v>
      </c>
      <c r="H753" s="145">
        <f t="shared" si="54"/>
        <v>0.3735</v>
      </c>
      <c r="I753" s="120">
        <f>G753/G$812</f>
        <v>0.0005767322581870502</v>
      </c>
    </row>
    <row r="754" spans="1:9" ht="15" customHeight="1">
      <c r="A754" s="66">
        <f t="shared" si="53"/>
        <v>687</v>
      </c>
      <c r="B754" s="72">
        <v>90011</v>
      </c>
      <c r="C754" s="77" t="s">
        <v>355</v>
      </c>
      <c r="D754" s="81">
        <f>SUM(D755)</f>
        <v>400000</v>
      </c>
      <c r="E754" s="81">
        <f>SUM(E755)</f>
        <v>400000</v>
      </c>
      <c r="F754" s="81">
        <f>SUM(F755)</f>
        <v>0</v>
      </c>
      <c r="G754" s="81">
        <f>SUM(G755)</f>
        <v>0</v>
      </c>
      <c r="H754" s="149"/>
      <c r="I754" s="150"/>
    </row>
    <row r="755" spans="1:9" ht="15" customHeight="1">
      <c r="A755" s="66">
        <f t="shared" si="53"/>
        <v>688</v>
      </c>
      <c r="B755" s="6">
        <v>6050</v>
      </c>
      <c r="C755" s="6" t="s">
        <v>202</v>
      </c>
      <c r="D755" s="49">
        <v>400000</v>
      </c>
      <c r="E755" s="49">
        <v>400000</v>
      </c>
      <c r="F755" s="49"/>
      <c r="G755" s="49">
        <v>0</v>
      </c>
      <c r="H755" s="145"/>
      <c r="I755" s="120"/>
    </row>
    <row r="756" spans="1:9" s="82" customFormat="1" ht="12.75">
      <c r="A756" s="66">
        <f t="shared" si="53"/>
        <v>689</v>
      </c>
      <c r="B756" s="72">
        <v>90015</v>
      </c>
      <c r="C756" s="73" t="s">
        <v>192</v>
      </c>
      <c r="D756" s="74">
        <f>D757+D758+D761+D762+D768</f>
        <v>250000</v>
      </c>
      <c r="E756" s="74">
        <f>E757+E758+E761+E762+E768</f>
        <v>270340</v>
      </c>
      <c r="F756" s="74">
        <f>F757+F758+F761+F762+F768</f>
        <v>-97277</v>
      </c>
      <c r="G756" s="74">
        <f>G757+G758+G761+G762+G768</f>
        <v>123062</v>
      </c>
      <c r="H756" s="149">
        <f t="shared" si="54"/>
        <v>0.4552119553155286</v>
      </c>
      <c r="I756" s="150">
        <f>G756/G$812</f>
        <v>0.01900236282650998</v>
      </c>
    </row>
    <row r="757" spans="1:9" ht="12.75">
      <c r="A757" s="66">
        <f t="shared" si="53"/>
        <v>690</v>
      </c>
      <c r="B757" s="19">
        <v>4210</v>
      </c>
      <c r="C757" s="10" t="s">
        <v>205</v>
      </c>
      <c r="D757" s="49">
        <v>5000</v>
      </c>
      <c r="E757" s="49">
        <v>5000</v>
      </c>
      <c r="F757" s="49">
        <f t="shared" si="56"/>
        <v>-5000</v>
      </c>
      <c r="G757" s="49">
        <v>0</v>
      </c>
      <c r="H757" s="145"/>
      <c r="I757" s="120"/>
    </row>
    <row r="758" spans="1:9" ht="12.75">
      <c r="A758" s="66">
        <f t="shared" si="53"/>
        <v>691</v>
      </c>
      <c r="B758" s="6">
        <v>4260</v>
      </c>
      <c r="C758" s="6" t="s">
        <v>209</v>
      </c>
      <c r="D758" s="50">
        <f>D760</f>
        <v>150000</v>
      </c>
      <c r="E758" s="50">
        <f>E760</f>
        <v>150000</v>
      </c>
      <c r="F758" s="50">
        <f>F760</f>
        <v>-62543</v>
      </c>
      <c r="G758" s="50">
        <f>G760</f>
        <v>87457</v>
      </c>
      <c r="H758" s="145">
        <f t="shared" si="54"/>
        <v>0.5830466666666667</v>
      </c>
      <c r="I758" s="120">
        <f>G758/G$812</f>
        <v>0.013504490790967832</v>
      </c>
    </row>
    <row r="759" spans="1:9" ht="12.75">
      <c r="A759" s="66">
        <f t="shared" si="53"/>
        <v>692</v>
      </c>
      <c r="B759" s="6"/>
      <c r="C759" s="6" t="s">
        <v>17</v>
      </c>
      <c r="D759" s="49"/>
      <c r="E759" s="49"/>
      <c r="F759" s="49"/>
      <c r="G759" s="49"/>
      <c r="H759" s="145"/>
      <c r="I759" s="120"/>
    </row>
    <row r="760" spans="1:9" ht="12.75">
      <c r="A760" s="66">
        <f t="shared" si="53"/>
        <v>693</v>
      </c>
      <c r="B760" s="6"/>
      <c r="C760" s="6" t="s">
        <v>30</v>
      </c>
      <c r="D760" s="49">
        <v>150000</v>
      </c>
      <c r="E760" s="49">
        <v>150000</v>
      </c>
      <c r="F760" s="49">
        <f>G760-E760</f>
        <v>-62543</v>
      </c>
      <c r="G760" s="49">
        <v>87457</v>
      </c>
      <c r="H760" s="145">
        <f t="shared" si="54"/>
        <v>0.5830466666666667</v>
      </c>
      <c r="I760" s="120">
        <f>G760/G$812</f>
        <v>0.013504490790967832</v>
      </c>
    </row>
    <row r="761" spans="1:9" ht="12.75">
      <c r="A761" s="66">
        <f t="shared" si="53"/>
        <v>694</v>
      </c>
      <c r="B761" s="6">
        <v>4270</v>
      </c>
      <c r="C761" s="6" t="s">
        <v>204</v>
      </c>
      <c r="D761" s="49">
        <v>0</v>
      </c>
      <c r="E761" s="49">
        <v>0</v>
      </c>
      <c r="F761" s="49"/>
      <c r="G761" s="49">
        <v>0</v>
      </c>
      <c r="H761" s="145"/>
      <c r="I761" s="120"/>
    </row>
    <row r="762" spans="1:9" ht="12.75">
      <c r="A762" s="66">
        <f t="shared" si="53"/>
        <v>695</v>
      </c>
      <c r="B762" s="6">
        <v>4300</v>
      </c>
      <c r="C762" s="6" t="s">
        <v>203</v>
      </c>
      <c r="D762" s="50">
        <f>SUM(D764:D766)</f>
        <v>95000</v>
      </c>
      <c r="E762" s="50">
        <f>SUM(E764:E766)</f>
        <v>105218</v>
      </c>
      <c r="F762" s="50">
        <f>SUM(F764:F766)</f>
        <v>-29734</v>
      </c>
      <c r="G762" s="50">
        <f>SUM(G764:G766)</f>
        <v>25484</v>
      </c>
      <c r="H762" s="145">
        <f t="shared" si="54"/>
        <v>0.24220190461708072</v>
      </c>
      <c r="I762" s="120">
        <f>G762/G$812</f>
        <v>0.0039350588668376945</v>
      </c>
    </row>
    <row r="763" spans="1:9" ht="12.75">
      <c r="A763" s="66">
        <f t="shared" si="53"/>
        <v>696</v>
      </c>
      <c r="B763" s="6"/>
      <c r="C763" s="6" t="s">
        <v>17</v>
      </c>
      <c r="D763" s="49"/>
      <c r="E763" s="49"/>
      <c r="F763" s="49"/>
      <c r="G763" s="49"/>
      <c r="H763" s="145"/>
      <c r="I763" s="120"/>
    </row>
    <row r="764" spans="1:9" ht="12.75">
      <c r="A764" s="66">
        <f t="shared" si="53"/>
        <v>697</v>
      </c>
      <c r="B764" s="6"/>
      <c r="C764" s="6" t="s">
        <v>31</v>
      </c>
      <c r="D764" s="49">
        <v>85000</v>
      </c>
      <c r="E764" s="49">
        <v>84878</v>
      </c>
      <c r="F764" s="49">
        <f>G764-E764</f>
        <v>-71605</v>
      </c>
      <c r="G764" s="49">
        <v>13273</v>
      </c>
      <c r="H764" s="145">
        <f t="shared" si="54"/>
        <v>0.1563773887226372</v>
      </c>
      <c r="I764" s="120">
        <f>G764/G$812</f>
        <v>0.0020495226942213434</v>
      </c>
    </row>
    <row r="765" spans="1:9" ht="12.75">
      <c r="A765" s="66">
        <f t="shared" si="53"/>
        <v>698</v>
      </c>
      <c r="B765" s="6"/>
      <c r="C765" s="6" t="s">
        <v>338</v>
      </c>
      <c r="D765" s="49">
        <v>10000</v>
      </c>
      <c r="E765" s="49">
        <v>11800</v>
      </c>
      <c r="F765" s="49">
        <f>G765-E765</f>
        <v>-8129</v>
      </c>
      <c r="G765" s="49">
        <v>3671</v>
      </c>
      <c r="H765" s="145">
        <f t="shared" si="54"/>
        <v>0.31110169491525425</v>
      </c>
      <c r="I765" s="120">
        <f>G765/G$812</f>
        <v>0.0005668498312730017</v>
      </c>
    </row>
    <row r="766" spans="1:9" ht="12.75">
      <c r="A766" s="66">
        <f t="shared" si="53"/>
        <v>699</v>
      </c>
      <c r="B766" s="6"/>
      <c r="C766" s="6" t="s">
        <v>301</v>
      </c>
      <c r="D766" s="49">
        <v>0</v>
      </c>
      <c r="E766" s="49">
        <v>8540</v>
      </c>
      <c r="F766" s="49">
        <v>50000</v>
      </c>
      <c r="G766" s="49">
        <v>8540</v>
      </c>
      <c r="H766" s="145">
        <f t="shared" si="54"/>
        <v>1</v>
      </c>
      <c r="I766" s="120">
        <f>G766/G$812</f>
        <v>0.001318686341343349</v>
      </c>
    </row>
    <row r="767" spans="1:9" ht="12.75">
      <c r="A767" s="66">
        <f t="shared" si="53"/>
        <v>700</v>
      </c>
      <c r="B767" s="6">
        <v>6050</v>
      </c>
      <c r="C767" s="6" t="s">
        <v>202</v>
      </c>
      <c r="D767" s="49"/>
      <c r="E767" s="49"/>
      <c r="F767" s="49"/>
      <c r="G767" s="49"/>
      <c r="H767" s="145"/>
      <c r="I767" s="120"/>
    </row>
    <row r="768" spans="1:9" ht="12.75">
      <c r="A768" s="66">
        <f t="shared" si="53"/>
        <v>701</v>
      </c>
      <c r="B768" s="6"/>
      <c r="C768" s="6" t="s">
        <v>339</v>
      </c>
      <c r="D768" s="49">
        <v>0</v>
      </c>
      <c r="E768" s="49">
        <v>10122</v>
      </c>
      <c r="F768" s="49"/>
      <c r="G768" s="49">
        <v>10121</v>
      </c>
      <c r="H768" s="145">
        <f>G768/E768</f>
        <v>0.9999012052953962</v>
      </c>
      <c r="I768" s="120">
        <f>G768/G$812</f>
        <v>0.001562813168704454</v>
      </c>
    </row>
    <row r="769" spans="1:9" s="82" customFormat="1" ht="12.75">
      <c r="A769" s="66">
        <f t="shared" si="53"/>
        <v>702</v>
      </c>
      <c r="B769" s="72">
        <v>90017</v>
      </c>
      <c r="C769" s="73" t="s">
        <v>291</v>
      </c>
      <c r="D769" s="81">
        <f>SUM(D770:D774)</f>
        <v>0</v>
      </c>
      <c r="E769" s="81">
        <f>SUM(E770:E774)</f>
        <v>90400</v>
      </c>
      <c r="F769" s="81">
        <f>SUM(F770:F774)</f>
        <v>0</v>
      </c>
      <c r="G769" s="81">
        <f>SUM(G770:G774)</f>
        <v>0</v>
      </c>
      <c r="H769" s="149"/>
      <c r="I769" s="150"/>
    </row>
    <row r="770" spans="1:9" ht="12.75">
      <c r="A770" s="66">
        <f t="shared" si="53"/>
        <v>703</v>
      </c>
      <c r="B770" s="6">
        <v>2650</v>
      </c>
      <c r="C770" s="6" t="s">
        <v>377</v>
      </c>
      <c r="D770" s="49"/>
      <c r="E770" s="49"/>
      <c r="F770" s="49"/>
      <c r="G770" s="49"/>
      <c r="H770" s="145"/>
      <c r="I770" s="120"/>
    </row>
    <row r="771" spans="1:9" ht="12.75">
      <c r="A771" s="66">
        <f t="shared" si="53"/>
        <v>704</v>
      </c>
      <c r="B771" s="6"/>
      <c r="C771" s="6" t="s">
        <v>376</v>
      </c>
      <c r="D771" s="49">
        <v>0</v>
      </c>
      <c r="E771" s="49">
        <v>5000</v>
      </c>
      <c r="F771" s="49">
        <v>0</v>
      </c>
      <c r="G771" s="49">
        <v>0</v>
      </c>
      <c r="H771" s="145"/>
      <c r="I771" s="120"/>
    </row>
    <row r="772" spans="1:9" ht="12.75">
      <c r="A772" s="66">
        <f t="shared" si="53"/>
        <v>705</v>
      </c>
      <c r="B772" s="6">
        <v>6210</v>
      </c>
      <c r="C772" s="6" t="s">
        <v>378</v>
      </c>
      <c r="D772" s="49"/>
      <c r="E772" s="49"/>
      <c r="F772" s="49"/>
      <c r="G772" s="49"/>
      <c r="H772" s="145"/>
      <c r="I772" s="120"/>
    </row>
    <row r="773" spans="1:9" ht="12.75">
      <c r="A773" s="66">
        <f t="shared" si="53"/>
        <v>706</v>
      </c>
      <c r="B773" s="6"/>
      <c r="C773" s="6" t="s">
        <v>379</v>
      </c>
      <c r="D773" s="49"/>
      <c r="E773" s="49"/>
      <c r="F773" s="49"/>
      <c r="G773" s="49"/>
      <c r="H773" s="145"/>
      <c r="I773" s="120"/>
    </row>
    <row r="774" spans="1:9" ht="12.75">
      <c r="A774" s="66">
        <f t="shared" si="53"/>
        <v>707</v>
      </c>
      <c r="B774" s="6"/>
      <c r="C774" s="6" t="s">
        <v>380</v>
      </c>
      <c r="D774" s="49">
        <v>0</v>
      </c>
      <c r="E774" s="49">
        <v>85400</v>
      </c>
      <c r="F774" s="49"/>
      <c r="G774" s="49">
        <v>0</v>
      </c>
      <c r="H774" s="145"/>
      <c r="I774" s="120"/>
    </row>
    <row r="775" spans="1:9" s="82" customFormat="1" ht="12.75">
      <c r="A775" s="66">
        <f aca="true" t="shared" si="57" ref="A775:A809">A774+1</f>
        <v>708</v>
      </c>
      <c r="B775" s="72">
        <v>90095</v>
      </c>
      <c r="C775" s="73" t="s">
        <v>32</v>
      </c>
      <c r="D775" s="74">
        <f>D776+D777+D778+D784</f>
        <v>619000</v>
      </c>
      <c r="E775" s="74">
        <f>E776+E777+E778+E784</f>
        <v>619000</v>
      </c>
      <c r="F775" s="74">
        <f>F776+F777+F778+F784</f>
        <v>0</v>
      </c>
      <c r="G775" s="74">
        <f>G776+G777+G778+G784</f>
        <v>33250</v>
      </c>
      <c r="H775" s="149">
        <f t="shared" si="54"/>
        <v>0.0537156704361874</v>
      </c>
      <c r="I775" s="150">
        <f>G775/G$812</f>
        <v>0.005134229607689269</v>
      </c>
    </row>
    <row r="776" spans="1:9" s="70" customFormat="1" ht="12.75">
      <c r="A776" s="66">
        <f t="shared" si="57"/>
        <v>709</v>
      </c>
      <c r="B776" s="136">
        <v>4260</v>
      </c>
      <c r="C776" s="66" t="s">
        <v>209</v>
      </c>
      <c r="D776" s="95">
        <v>0</v>
      </c>
      <c r="E776" s="95">
        <v>30000</v>
      </c>
      <c r="F776" s="95"/>
      <c r="G776" s="95">
        <v>7301</v>
      </c>
      <c r="H776" s="145">
        <f>G776/E776</f>
        <v>0.24336666666666668</v>
      </c>
      <c r="I776" s="120">
        <f>G776/G$812</f>
        <v>0.0011273687328041911</v>
      </c>
    </row>
    <row r="777" spans="1:9" s="70" customFormat="1" ht="12.75">
      <c r="A777" s="66">
        <f t="shared" si="57"/>
        <v>710</v>
      </c>
      <c r="B777" s="136">
        <v>4270</v>
      </c>
      <c r="C777" s="66" t="s">
        <v>204</v>
      </c>
      <c r="D777" s="95">
        <v>0</v>
      </c>
      <c r="E777" s="95">
        <v>24000</v>
      </c>
      <c r="F777" s="95"/>
      <c r="G777" s="95">
        <v>322</v>
      </c>
      <c r="H777" s="145">
        <f>G777/E777</f>
        <v>0.013416666666666667</v>
      </c>
      <c r="I777" s="120">
        <f>G777/G$812</f>
        <v>4.9720960411306607E-05</v>
      </c>
    </row>
    <row r="778" spans="1:9" ht="12.75">
      <c r="A778" s="66">
        <f t="shared" si="57"/>
        <v>711</v>
      </c>
      <c r="B778" s="6">
        <v>4300</v>
      </c>
      <c r="C778" s="6" t="s">
        <v>203</v>
      </c>
      <c r="D778" s="50">
        <f>SUM(D781:D783)</f>
        <v>69000</v>
      </c>
      <c r="E778" s="50">
        <f>SUM(E781:E783)</f>
        <v>15000</v>
      </c>
      <c r="F778" s="50">
        <f>SUM(F781:F783)</f>
        <v>0</v>
      </c>
      <c r="G778" s="50">
        <f>SUM(G781:G783)</f>
        <v>7174</v>
      </c>
      <c r="H778" s="145">
        <f t="shared" si="54"/>
        <v>0.4782666666666667</v>
      </c>
      <c r="I778" s="120">
        <f>G778/G$812</f>
        <v>0.0011077582918966261</v>
      </c>
    </row>
    <row r="779" spans="1:9" ht="12.75">
      <c r="A779" s="66">
        <f t="shared" si="57"/>
        <v>712</v>
      </c>
      <c r="B779" s="6"/>
      <c r="C779" s="6" t="s">
        <v>17</v>
      </c>
      <c r="D779" s="49"/>
      <c r="E779" s="49"/>
      <c r="F779" s="49"/>
      <c r="G779" s="49"/>
      <c r="H779" s="145"/>
      <c r="I779" s="120"/>
    </row>
    <row r="780" spans="1:9" ht="12.75">
      <c r="A780" s="66">
        <f t="shared" si="57"/>
        <v>713</v>
      </c>
      <c r="B780" s="6"/>
      <c r="C780" s="91" t="s">
        <v>356</v>
      </c>
      <c r="D780" s="49"/>
      <c r="E780" s="49"/>
      <c r="F780" s="49"/>
      <c r="G780" s="49"/>
      <c r="H780" s="145"/>
      <c r="I780" s="120"/>
    </row>
    <row r="781" spans="1:9" ht="12.75">
      <c r="A781" s="66">
        <f t="shared" si="57"/>
        <v>714</v>
      </c>
      <c r="B781" s="6"/>
      <c r="C781" s="91" t="s">
        <v>357</v>
      </c>
      <c r="D781" s="49">
        <v>68000</v>
      </c>
      <c r="E781" s="49">
        <v>14000</v>
      </c>
      <c r="F781" s="49"/>
      <c r="G781" s="49">
        <v>6924</v>
      </c>
      <c r="H781" s="145">
        <f t="shared" si="54"/>
        <v>0.49457142857142855</v>
      </c>
      <c r="I781" s="120">
        <f>G781/G$812</f>
        <v>0.0010691550617636242</v>
      </c>
    </row>
    <row r="782" spans="1:9" ht="12.75">
      <c r="A782" s="66">
        <f t="shared" si="57"/>
        <v>715</v>
      </c>
      <c r="B782" s="6"/>
      <c r="C782" s="91"/>
      <c r="D782" s="49"/>
      <c r="E782" s="49"/>
      <c r="F782" s="49"/>
      <c r="G782" s="49"/>
      <c r="H782" s="145"/>
      <c r="I782" s="120"/>
    </row>
    <row r="783" spans="1:9" ht="12.75">
      <c r="A783" s="66">
        <f t="shared" si="57"/>
        <v>716</v>
      </c>
      <c r="B783" s="6"/>
      <c r="C783" s="44" t="s">
        <v>292</v>
      </c>
      <c r="D783" s="49">
        <v>1000</v>
      </c>
      <c r="E783" s="49">
        <v>1000</v>
      </c>
      <c r="F783" s="49">
        <v>0</v>
      </c>
      <c r="G783" s="49">
        <v>250</v>
      </c>
      <c r="H783" s="145">
        <f t="shared" si="54"/>
        <v>0.25</v>
      </c>
      <c r="I783" s="120">
        <f>G783/G$812</f>
        <v>3.860323013300203E-05</v>
      </c>
    </row>
    <row r="784" spans="1:9" ht="12.75">
      <c r="A784" s="66">
        <f t="shared" si="57"/>
        <v>717</v>
      </c>
      <c r="B784" s="6">
        <v>6050</v>
      </c>
      <c r="C784" s="44" t="s">
        <v>202</v>
      </c>
      <c r="D784" s="49">
        <f>SUM(D788:D790)</f>
        <v>550000</v>
      </c>
      <c r="E784" s="49">
        <f>SUM(E788:E790)</f>
        <v>550000</v>
      </c>
      <c r="F784" s="49">
        <f>SUM(F788:F790)</f>
        <v>0</v>
      </c>
      <c r="G784" s="49">
        <f>SUM(G788:G790)</f>
        <v>18453</v>
      </c>
      <c r="H784" s="145">
        <f t="shared" si="54"/>
        <v>0.03355090909090909</v>
      </c>
      <c r="I784" s="120">
        <f>G784/G$812</f>
        <v>0.0028493816225771454</v>
      </c>
    </row>
    <row r="785" spans="1:9" ht="12.75">
      <c r="A785" s="66">
        <f t="shared" si="57"/>
        <v>718</v>
      </c>
      <c r="B785" s="6"/>
      <c r="C785" s="44" t="s">
        <v>17</v>
      </c>
      <c r="D785" s="49"/>
      <c r="E785" s="49"/>
      <c r="F785" s="49"/>
      <c r="G785" s="49"/>
      <c r="H785" s="145"/>
      <c r="I785" s="120"/>
    </row>
    <row r="786" spans="1:9" ht="12.75">
      <c r="A786" s="66">
        <f t="shared" si="57"/>
        <v>719</v>
      </c>
      <c r="B786" s="6"/>
      <c r="C786" s="44" t="s">
        <v>358</v>
      </c>
      <c r="D786" s="49"/>
      <c r="E786" s="49"/>
      <c r="F786" s="49"/>
      <c r="G786" s="49"/>
      <c r="H786" s="145"/>
      <c r="I786" s="120"/>
    </row>
    <row r="787" spans="1:9" ht="12.75">
      <c r="A787" s="66">
        <f t="shared" si="57"/>
        <v>720</v>
      </c>
      <c r="B787" s="6"/>
      <c r="C787" s="44" t="s">
        <v>359</v>
      </c>
      <c r="D787" s="49"/>
      <c r="E787" s="49"/>
      <c r="F787" s="49"/>
      <c r="G787" s="49"/>
      <c r="H787" s="145"/>
      <c r="I787" s="120"/>
    </row>
    <row r="788" spans="1:9" ht="12.75">
      <c r="A788" s="66">
        <f t="shared" si="57"/>
        <v>721</v>
      </c>
      <c r="B788" s="6"/>
      <c r="C788" s="44" t="s">
        <v>360</v>
      </c>
      <c r="D788" s="49">
        <v>500000</v>
      </c>
      <c r="E788" s="49">
        <v>500000</v>
      </c>
      <c r="F788" s="49"/>
      <c r="G788" s="49">
        <v>0</v>
      </c>
      <c r="H788" s="145"/>
      <c r="I788" s="120"/>
    </row>
    <row r="789" spans="1:9" ht="12.75">
      <c r="A789" s="66">
        <f t="shared" si="57"/>
        <v>722</v>
      </c>
      <c r="B789" s="6"/>
      <c r="C789" s="44"/>
      <c r="D789" s="49"/>
      <c r="E789" s="49"/>
      <c r="F789" s="49"/>
      <c r="G789" s="49"/>
      <c r="H789" s="145"/>
      <c r="I789" s="120"/>
    </row>
    <row r="790" spans="1:9" ht="12.75">
      <c r="A790" s="66">
        <f t="shared" si="57"/>
        <v>723</v>
      </c>
      <c r="B790" s="6"/>
      <c r="C790" s="44" t="s">
        <v>361</v>
      </c>
      <c r="D790" s="49">
        <v>50000</v>
      </c>
      <c r="E790" s="49">
        <v>50000</v>
      </c>
      <c r="F790" s="49"/>
      <c r="G790" s="49">
        <v>18453</v>
      </c>
      <c r="H790" s="145">
        <f t="shared" si="54"/>
        <v>0.36906</v>
      </c>
      <c r="I790" s="120">
        <f>G790/G$812</f>
        <v>0.0028493816225771454</v>
      </c>
    </row>
    <row r="791" spans="1:9" s="79" customFormat="1" ht="12.75">
      <c r="A791" s="66">
        <f t="shared" si="57"/>
        <v>724</v>
      </c>
      <c r="B791" s="67">
        <v>921</v>
      </c>
      <c r="C791" s="68" t="s">
        <v>193</v>
      </c>
      <c r="D791" s="80"/>
      <c r="E791" s="80"/>
      <c r="F791" s="80"/>
      <c r="G791" s="80"/>
      <c r="H791" s="145"/>
      <c r="I791" s="120"/>
    </row>
    <row r="792" spans="1:9" s="79" customFormat="1" ht="12.75">
      <c r="A792" s="66">
        <f t="shared" si="57"/>
        <v>725</v>
      </c>
      <c r="B792" s="68"/>
      <c r="C792" s="68" t="s">
        <v>194</v>
      </c>
      <c r="D792" s="69">
        <f>D793+D795+D797</f>
        <v>512000</v>
      </c>
      <c r="E792" s="69">
        <f>E793+E795+E797</f>
        <v>514000</v>
      </c>
      <c r="F792" s="69">
        <f>F793+F795+F797</f>
        <v>-19500</v>
      </c>
      <c r="G792" s="69">
        <f>G793+G795+G797</f>
        <v>346750</v>
      </c>
      <c r="H792" s="152">
        <f t="shared" si="54"/>
        <v>0.6746108949416343</v>
      </c>
      <c r="I792" s="153">
        <f aca="true" t="shared" si="58" ref="I792:I797">G792/G$812</f>
        <v>0.05354268019447381</v>
      </c>
    </row>
    <row r="793" spans="1:9" s="82" customFormat="1" ht="12.75">
      <c r="A793" s="66">
        <f t="shared" si="57"/>
        <v>726</v>
      </c>
      <c r="B793" s="72">
        <v>92109</v>
      </c>
      <c r="C793" s="73" t="s">
        <v>195</v>
      </c>
      <c r="D793" s="74">
        <f>D794</f>
        <v>240000</v>
      </c>
      <c r="E793" s="74">
        <f>E794</f>
        <v>240000</v>
      </c>
      <c r="F793" s="74">
        <f>F794</f>
        <v>-19500</v>
      </c>
      <c r="G793" s="74">
        <f>G794</f>
        <v>175000</v>
      </c>
      <c r="H793" s="149">
        <f t="shared" si="54"/>
        <v>0.7291666666666666</v>
      </c>
      <c r="I793" s="150">
        <f t="shared" si="58"/>
        <v>0.027022261093101418</v>
      </c>
    </row>
    <row r="794" spans="1:9" s="70" customFormat="1" ht="12.75">
      <c r="A794" s="66">
        <f t="shared" si="57"/>
        <v>727</v>
      </c>
      <c r="B794" s="97">
        <v>2550</v>
      </c>
      <c r="C794" s="91" t="s">
        <v>249</v>
      </c>
      <c r="D794" s="96">
        <v>240000</v>
      </c>
      <c r="E794" s="96">
        <v>240000</v>
      </c>
      <c r="F794" s="96">
        <v>-19500</v>
      </c>
      <c r="G794" s="96">
        <v>175000</v>
      </c>
      <c r="H794" s="145">
        <f t="shared" si="54"/>
        <v>0.7291666666666666</v>
      </c>
      <c r="I794" s="120">
        <f t="shared" si="58"/>
        <v>0.027022261093101418</v>
      </c>
    </row>
    <row r="795" spans="1:9" s="82" customFormat="1" ht="12.75" customHeight="1">
      <c r="A795" s="66">
        <f t="shared" si="57"/>
        <v>728</v>
      </c>
      <c r="B795" s="72">
        <v>92116</v>
      </c>
      <c r="C795" s="73" t="s">
        <v>67</v>
      </c>
      <c r="D795" s="81">
        <f>D796</f>
        <v>202000</v>
      </c>
      <c r="E795" s="81">
        <f>E796</f>
        <v>202000</v>
      </c>
      <c r="F795" s="81">
        <f>F796</f>
        <v>0</v>
      </c>
      <c r="G795" s="81">
        <f>G796</f>
        <v>101750</v>
      </c>
      <c r="H795" s="149">
        <f t="shared" si="54"/>
        <v>0.5037128712871287</v>
      </c>
      <c r="I795" s="150">
        <f t="shared" si="58"/>
        <v>0.015711514664131825</v>
      </c>
    </row>
    <row r="796" spans="1:9" s="82" customFormat="1" ht="12.75" customHeight="1">
      <c r="A796" s="66">
        <f t="shared" si="57"/>
        <v>729</v>
      </c>
      <c r="B796" s="97">
        <v>2550</v>
      </c>
      <c r="C796" s="91" t="s">
        <v>249</v>
      </c>
      <c r="D796" s="96">
        <v>202000</v>
      </c>
      <c r="E796" s="96">
        <v>202000</v>
      </c>
      <c r="F796" s="96">
        <v>0</v>
      </c>
      <c r="G796" s="96">
        <v>101750</v>
      </c>
      <c r="H796" s="145">
        <f t="shared" si="54"/>
        <v>0.5037128712871287</v>
      </c>
      <c r="I796" s="120">
        <f t="shared" si="58"/>
        <v>0.015711514664131825</v>
      </c>
    </row>
    <row r="797" spans="1:9" s="82" customFormat="1" ht="12.75">
      <c r="A797" s="66">
        <f t="shared" si="57"/>
        <v>730</v>
      </c>
      <c r="B797" s="72">
        <v>92195</v>
      </c>
      <c r="C797" s="73" t="s">
        <v>32</v>
      </c>
      <c r="D797" s="74">
        <f>D799+D803</f>
        <v>70000</v>
      </c>
      <c r="E797" s="74">
        <f>E799+E803</f>
        <v>72000</v>
      </c>
      <c r="F797" s="74">
        <f>F799+F803</f>
        <v>0</v>
      </c>
      <c r="G797" s="74">
        <f>G799+G803</f>
        <v>70000</v>
      </c>
      <c r="H797" s="149">
        <f aca="true" t="shared" si="59" ref="H797:H812">G797/E797</f>
        <v>0.9722222222222222</v>
      </c>
      <c r="I797" s="150">
        <f t="shared" si="58"/>
        <v>0.010808904437240568</v>
      </c>
    </row>
    <row r="798" spans="1:9" ht="12.75">
      <c r="A798" s="66">
        <f t="shared" si="57"/>
        <v>731</v>
      </c>
      <c r="B798" s="6">
        <v>2630</v>
      </c>
      <c r="C798" s="91" t="s">
        <v>231</v>
      </c>
      <c r="D798" s="116"/>
      <c r="E798" s="116"/>
      <c r="F798" s="116"/>
      <c r="G798" s="116"/>
      <c r="H798" s="145"/>
      <c r="I798" s="120"/>
    </row>
    <row r="799" spans="1:9" ht="12.75">
      <c r="A799" s="66">
        <f t="shared" si="57"/>
        <v>732</v>
      </c>
      <c r="B799" s="6"/>
      <c r="C799" s="91" t="s">
        <v>232</v>
      </c>
      <c r="D799" s="50">
        <f>SUM(D800:D803)</f>
        <v>70000</v>
      </c>
      <c r="E799" s="50">
        <f>SUM(E801:E802)</f>
        <v>70000</v>
      </c>
      <c r="F799" s="50">
        <f>SUM(F801:F802)</f>
        <v>0</v>
      </c>
      <c r="G799" s="50">
        <f>SUM(G801:G802)</f>
        <v>70000</v>
      </c>
      <c r="H799" s="145">
        <f t="shared" si="59"/>
        <v>1</v>
      </c>
      <c r="I799" s="120">
        <f>G799/G$812</f>
        <v>0.010808904437240568</v>
      </c>
    </row>
    <row r="800" spans="1:9" ht="12.75">
      <c r="A800" s="66">
        <f t="shared" si="57"/>
        <v>733</v>
      </c>
      <c r="B800" s="6"/>
      <c r="C800" s="6" t="s">
        <v>17</v>
      </c>
      <c r="D800" s="49"/>
      <c r="E800" s="49"/>
      <c r="F800" s="49"/>
      <c r="G800" s="49"/>
      <c r="H800" s="145"/>
      <c r="I800" s="120"/>
    </row>
    <row r="801" spans="1:9" ht="12.75">
      <c r="A801" s="66">
        <f t="shared" si="57"/>
        <v>734</v>
      </c>
      <c r="B801" s="6"/>
      <c r="C801" s="6" t="s">
        <v>68</v>
      </c>
      <c r="D801" s="49">
        <v>30000</v>
      </c>
      <c r="E801" s="49">
        <v>30000</v>
      </c>
      <c r="F801" s="49">
        <v>0</v>
      </c>
      <c r="G801" s="49">
        <v>30000</v>
      </c>
      <c r="H801" s="145">
        <f t="shared" si="59"/>
        <v>1</v>
      </c>
      <c r="I801" s="120">
        <f>G801/G$812</f>
        <v>0.004632387615960243</v>
      </c>
    </row>
    <row r="802" spans="1:9" ht="12.75">
      <c r="A802" s="66">
        <f t="shared" si="57"/>
        <v>735</v>
      </c>
      <c r="B802" s="6"/>
      <c r="C802" s="44" t="s">
        <v>69</v>
      </c>
      <c r="D802" s="49">
        <v>40000</v>
      </c>
      <c r="E802" s="49">
        <v>40000</v>
      </c>
      <c r="F802" s="49">
        <v>0</v>
      </c>
      <c r="G802" s="49">
        <v>40000</v>
      </c>
      <c r="H802" s="145">
        <f t="shared" si="59"/>
        <v>1</v>
      </c>
      <c r="I802" s="120">
        <f>G802/G$812</f>
        <v>0.006176516821280324</v>
      </c>
    </row>
    <row r="803" spans="1:9" ht="12.75">
      <c r="A803" s="66">
        <f t="shared" si="57"/>
        <v>736</v>
      </c>
      <c r="B803" s="6">
        <v>4300</v>
      </c>
      <c r="C803" s="44" t="s">
        <v>382</v>
      </c>
      <c r="D803" s="49">
        <v>0</v>
      </c>
      <c r="E803" s="49">
        <v>2000</v>
      </c>
      <c r="F803" s="49"/>
      <c r="G803" s="49">
        <v>0</v>
      </c>
      <c r="H803" s="145"/>
      <c r="I803" s="120"/>
    </row>
    <row r="804" spans="1:9" s="79" customFormat="1" ht="12.75">
      <c r="A804" s="66">
        <f t="shared" si="57"/>
        <v>737</v>
      </c>
      <c r="B804" s="67">
        <v>926</v>
      </c>
      <c r="C804" s="68" t="s">
        <v>233</v>
      </c>
      <c r="D804" s="69">
        <f>D805</f>
        <v>1100000</v>
      </c>
      <c r="E804" s="69">
        <f>E805</f>
        <v>5100000</v>
      </c>
      <c r="F804" s="69">
        <f>F805</f>
        <v>95000</v>
      </c>
      <c r="G804" s="69">
        <f>G805</f>
        <v>78102</v>
      </c>
      <c r="H804" s="152">
        <f t="shared" si="59"/>
        <v>0.015314117647058824</v>
      </c>
      <c r="I804" s="153">
        <f>G804/G$812</f>
        <v>0.012059957919390896</v>
      </c>
    </row>
    <row r="805" spans="1:9" s="82" customFormat="1" ht="12.75">
      <c r="A805" s="66">
        <f t="shared" si="57"/>
        <v>738</v>
      </c>
      <c r="B805" s="72">
        <v>92695</v>
      </c>
      <c r="C805" s="73" t="s">
        <v>32</v>
      </c>
      <c r="D805" s="74">
        <f>D807+D809</f>
        <v>1100000</v>
      </c>
      <c r="E805" s="74">
        <f>E807+E809</f>
        <v>5100000</v>
      </c>
      <c r="F805" s="74">
        <f>F807+F809</f>
        <v>95000</v>
      </c>
      <c r="G805" s="74">
        <f>G807+G809</f>
        <v>78102</v>
      </c>
      <c r="H805" s="149">
        <f t="shared" si="59"/>
        <v>0.015314117647058824</v>
      </c>
      <c r="I805" s="150">
        <f>G805/G$812</f>
        <v>0.012059957919390896</v>
      </c>
    </row>
    <row r="806" spans="1:9" ht="12.75">
      <c r="A806" s="66">
        <f t="shared" si="57"/>
        <v>739</v>
      </c>
      <c r="B806" s="6">
        <v>2630</v>
      </c>
      <c r="C806" s="91" t="s">
        <v>231</v>
      </c>
      <c r="D806" s="49"/>
      <c r="E806" s="49"/>
      <c r="F806" s="49"/>
      <c r="G806" s="49"/>
      <c r="H806" s="145"/>
      <c r="I806" s="120"/>
    </row>
    <row r="807" spans="1:9" ht="12.75">
      <c r="A807" s="66">
        <f t="shared" si="57"/>
        <v>740</v>
      </c>
      <c r="B807" s="6"/>
      <c r="C807" s="91" t="s">
        <v>232</v>
      </c>
      <c r="D807" s="48">
        <v>100000</v>
      </c>
      <c r="E807" s="48">
        <v>100000</v>
      </c>
      <c r="F807" s="48">
        <v>100000</v>
      </c>
      <c r="G807" s="48">
        <v>72000</v>
      </c>
      <c r="H807" s="145">
        <f t="shared" si="59"/>
        <v>0.72</v>
      </c>
      <c r="I807" s="120">
        <f>G807/G$812</f>
        <v>0.011117730278304584</v>
      </c>
    </row>
    <row r="808" spans="1:9" ht="12.75">
      <c r="A808" s="66">
        <f t="shared" si="57"/>
        <v>741</v>
      </c>
      <c r="B808" s="41">
        <v>6050</v>
      </c>
      <c r="C808" s="6" t="s">
        <v>202</v>
      </c>
      <c r="D808" s="49"/>
      <c r="E808" s="48"/>
      <c r="F808" s="48"/>
      <c r="G808" s="48"/>
      <c r="H808" s="145"/>
      <c r="I808" s="120"/>
    </row>
    <row r="809" spans="1:9" ht="12.75">
      <c r="A809" s="66">
        <f t="shared" si="57"/>
        <v>742</v>
      </c>
      <c r="B809" s="41"/>
      <c r="C809" s="6" t="s">
        <v>318</v>
      </c>
      <c r="D809" s="49">
        <v>1000000</v>
      </c>
      <c r="E809" s="48">
        <v>5000000</v>
      </c>
      <c r="F809" s="48">
        <v>-5000</v>
      </c>
      <c r="G809" s="48">
        <v>6102</v>
      </c>
      <c r="H809" s="145">
        <f t="shared" si="59"/>
        <v>0.0012204</v>
      </c>
      <c r="I809" s="120">
        <f>G809/G$812</f>
        <v>0.0009422276410863134</v>
      </c>
    </row>
    <row r="810" spans="1:9" ht="12.75">
      <c r="A810" s="134"/>
      <c r="B810" s="27"/>
      <c r="C810" s="7"/>
      <c r="D810" s="104"/>
      <c r="E810" s="104"/>
      <c r="F810" s="104"/>
      <c r="G810" s="104"/>
      <c r="H810" s="146"/>
      <c r="I810" s="139"/>
    </row>
    <row r="811" spans="1:9" ht="12.75">
      <c r="A811" s="157"/>
      <c r="B811" s="41"/>
      <c r="C811" s="26"/>
      <c r="D811" s="49"/>
      <c r="E811" s="48"/>
      <c r="F811" s="99"/>
      <c r="G811" s="129"/>
      <c r="H811" s="145"/>
      <c r="I811" s="120"/>
    </row>
    <row r="812" spans="1:9" ht="12.75">
      <c r="A812" s="157"/>
      <c r="B812" s="41"/>
      <c r="C812" s="102" t="s">
        <v>238</v>
      </c>
      <c r="D812" s="69">
        <f>D804++D792+D730+D599+D525+D499+D371+D363+D345+D300+D279+D157+D133+D103+D94+D73+D63</f>
        <v>16288125</v>
      </c>
      <c r="E812" s="159">
        <f>E804++E792+E730+E599+E525+E499+E371+E363+E345+E300+E279+E157+E133+E103+E94+E73+E63</f>
        <v>21712916</v>
      </c>
      <c r="F812" s="159" t="e">
        <f>F804++F792+F730+F599+F525+F499+F371+F363+F345+F300+F279+F157+F133+F103+F94+F73+F63</f>
        <v>#REF!</v>
      </c>
      <c r="G812" s="69">
        <f>G804++G792+G730+G599+G525+G499+G371+G363+G345+G300+G279+G157+G133+G103+G94+G73+G63</f>
        <v>6476142</v>
      </c>
      <c r="H812" s="152">
        <f t="shared" si="59"/>
        <v>0.2982621956442884</v>
      </c>
      <c r="I812" s="153">
        <f>G812/G$812</f>
        <v>1</v>
      </c>
    </row>
    <row r="813" spans="1:9" ht="12.75">
      <c r="A813" s="158"/>
      <c r="B813" s="4"/>
      <c r="C813" s="27"/>
      <c r="D813" s="104"/>
      <c r="E813" s="104"/>
      <c r="F813" s="105"/>
      <c r="G813" s="104"/>
      <c r="H813" s="134"/>
      <c r="I813" s="122"/>
    </row>
    <row r="814" spans="4:9" ht="12.75">
      <c r="D814" s="98"/>
      <c r="E814" s="98"/>
      <c r="F814" s="98"/>
      <c r="G814" s="98"/>
      <c r="I814" s="121"/>
    </row>
    <row r="815" spans="4:9" ht="12.75">
      <c r="D815" s="98"/>
      <c r="E815" s="98"/>
      <c r="F815" s="98"/>
      <c r="G815" s="98"/>
      <c r="I815" s="121"/>
    </row>
    <row r="816" spans="4:9" ht="12.75">
      <c r="D816" s="98"/>
      <c r="E816" s="98"/>
      <c r="F816" s="98"/>
      <c r="G816" s="98"/>
      <c r="I816" s="121"/>
    </row>
    <row r="817" spans="4:9" ht="12.75">
      <c r="D817" s="98"/>
      <c r="E817" s="98"/>
      <c r="F817" s="98"/>
      <c r="G817" s="98"/>
      <c r="I817" s="121"/>
    </row>
    <row r="818" spans="4:9" ht="12.75">
      <c r="D818" s="98"/>
      <c r="E818" s="98"/>
      <c r="F818" s="98"/>
      <c r="G818" s="98"/>
      <c r="I818" s="121"/>
    </row>
    <row r="819" spans="4:9" ht="12.75">
      <c r="D819" s="98"/>
      <c r="E819" s="98"/>
      <c r="F819" s="98"/>
      <c r="G819" s="98"/>
      <c r="I819" s="121"/>
    </row>
    <row r="820" spans="4:9" ht="12.75">
      <c r="D820" s="98"/>
      <c r="E820" s="98"/>
      <c r="F820" s="98"/>
      <c r="G820" s="98"/>
      <c r="I820" s="121"/>
    </row>
    <row r="821" spans="4:9" ht="12.75">
      <c r="D821" s="98"/>
      <c r="E821" s="98"/>
      <c r="F821" s="98"/>
      <c r="G821" s="98"/>
      <c r="I821" s="121"/>
    </row>
    <row r="822" spans="4:9" ht="12.75">
      <c r="D822" s="98"/>
      <c r="E822" s="98"/>
      <c r="F822" s="98"/>
      <c r="G822" s="98"/>
      <c r="I822" s="121"/>
    </row>
    <row r="823" spans="4:9" ht="12.75">
      <c r="D823" s="98"/>
      <c r="E823" s="98"/>
      <c r="F823" s="98"/>
      <c r="G823" s="98"/>
      <c r="I823" s="121"/>
    </row>
    <row r="824" spans="4:9" ht="12.75">
      <c r="D824" s="98"/>
      <c r="E824" s="98"/>
      <c r="F824" s="98"/>
      <c r="G824" s="98"/>
      <c r="I824" s="121"/>
    </row>
    <row r="825" spans="4:9" ht="12.75">
      <c r="D825" s="98"/>
      <c r="E825" s="98"/>
      <c r="F825" s="98"/>
      <c r="G825" s="98"/>
      <c r="I825" s="121"/>
    </row>
    <row r="826" spans="4:9" ht="12.75">
      <c r="D826" s="98"/>
      <c r="E826" s="98"/>
      <c r="F826" s="98"/>
      <c r="G826" s="98"/>
      <c r="I826" s="121"/>
    </row>
    <row r="827" spans="4:9" ht="12.75">
      <c r="D827" s="98"/>
      <c r="E827" s="98"/>
      <c r="F827" s="98"/>
      <c r="G827" s="98"/>
      <c r="I827" s="121"/>
    </row>
    <row r="828" spans="4:9" ht="12.75">
      <c r="D828" s="98"/>
      <c r="E828" s="98"/>
      <c r="F828" s="98"/>
      <c r="G828" s="98"/>
      <c r="I828" s="121"/>
    </row>
    <row r="829" spans="4:9" ht="12.75">
      <c r="D829" s="98"/>
      <c r="E829" s="98"/>
      <c r="F829" s="98"/>
      <c r="G829" s="98"/>
      <c r="I829" s="121"/>
    </row>
    <row r="830" spans="4:9" ht="12.75">
      <c r="D830" s="98"/>
      <c r="E830" s="98"/>
      <c r="F830" s="98"/>
      <c r="G830" s="98"/>
      <c r="I830" s="121"/>
    </row>
    <row r="831" spans="4:9" ht="12.75">
      <c r="D831" s="98"/>
      <c r="E831" s="98"/>
      <c r="F831" s="98"/>
      <c r="G831" s="98"/>
      <c r="I831" s="121"/>
    </row>
    <row r="832" spans="4:9" ht="12.75">
      <c r="D832" s="98"/>
      <c r="E832" s="98"/>
      <c r="F832" s="98"/>
      <c r="G832" s="98"/>
      <c r="I832" s="121"/>
    </row>
    <row r="833" spans="4:9" ht="12.75">
      <c r="D833" s="98"/>
      <c r="E833" s="98"/>
      <c r="F833" s="98"/>
      <c r="G833" s="98"/>
      <c r="I833" s="121"/>
    </row>
    <row r="834" spans="4:9" ht="12.75">
      <c r="D834" s="98"/>
      <c r="E834" s="98"/>
      <c r="F834" s="98"/>
      <c r="G834" s="98"/>
      <c r="I834" s="121"/>
    </row>
    <row r="835" spans="4:9" ht="12.75">
      <c r="D835" s="98"/>
      <c r="E835" s="98"/>
      <c r="F835" s="98"/>
      <c r="G835" s="98"/>
      <c r="I835" s="121"/>
    </row>
    <row r="836" spans="4:9" ht="12.75">
      <c r="D836" s="98"/>
      <c r="E836" s="98"/>
      <c r="F836" s="98"/>
      <c r="G836" s="98"/>
      <c r="I836" s="121"/>
    </row>
    <row r="837" spans="4:9" ht="12.75">
      <c r="D837" s="98"/>
      <c r="E837" s="98"/>
      <c r="F837" s="98"/>
      <c r="G837" s="98"/>
      <c r="I837" s="121"/>
    </row>
    <row r="838" spans="4:9" ht="12.75">
      <c r="D838" s="98"/>
      <c r="E838" s="98"/>
      <c r="F838" s="98"/>
      <c r="G838" s="98"/>
      <c r="I838" s="121"/>
    </row>
    <row r="839" spans="4:9" ht="12.75">
      <c r="D839" s="98"/>
      <c r="E839" s="98"/>
      <c r="F839" s="98"/>
      <c r="G839" s="98"/>
      <c r="I839" s="121"/>
    </row>
    <row r="840" spans="4:9" ht="12.75">
      <c r="D840" s="98"/>
      <c r="E840" s="98"/>
      <c r="F840" s="98"/>
      <c r="G840" s="98"/>
      <c r="I840" s="121"/>
    </row>
    <row r="841" spans="4:9" ht="12.75">
      <c r="D841" s="98"/>
      <c r="E841" s="98"/>
      <c r="F841" s="98"/>
      <c r="G841" s="98"/>
      <c r="I841" s="121"/>
    </row>
    <row r="842" spans="4:9" ht="12.75">
      <c r="D842" s="98"/>
      <c r="E842" s="98"/>
      <c r="F842" s="98"/>
      <c r="G842" s="98"/>
      <c r="I842" s="121"/>
    </row>
    <row r="843" spans="4:9" ht="12.75">
      <c r="D843" s="98"/>
      <c r="E843" s="98"/>
      <c r="F843" s="98"/>
      <c r="G843" s="98"/>
      <c r="I843" s="121"/>
    </row>
    <row r="844" spans="4:9" ht="12.75">
      <c r="D844" s="98"/>
      <c r="E844" s="98"/>
      <c r="F844" s="98"/>
      <c r="G844" s="98"/>
      <c r="I844" s="121"/>
    </row>
    <row r="845" spans="4:9" ht="12.75">
      <c r="D845" s="98"/>
      <c r="E845" s="98"/>
      <c r="F845" s="98"/>
      <c r="G845" s="98"/>
      <c r="I845" s="121"/>
    </row>
    <row r="846" spans="4:9" ht="12.75">
      <c r="D846" s="98"/>
      <c r="E846" s="98"/>
      <c r="F846" s="98"/>
      <c r="G846" s="98"/>
      <c r="I846" s="121"/>
    </row>
    <row r="847" spans="4:9" ht="12.75">
      <c r="D847" s="98"/>
      <c r="E847" s="98"/>
      <c r="F847" s="98"/>
      <c r="G847" s="98"/>
      <c r="I847" s="121"/>
    </row>
    <row r="848" spans="4:9" ht="12.75">
      <c r="D848" s="98"/>
      <c r="E848" s="98"/>
      <c r="F848" s="98"/>
      <c r="G848" s="98"/>
      <c r="I848" s="121"/>
    </row>
    <row r="849" spans="4:9" ht="12.75">
      <c r="D849" s="98"/>
      <c r="E849" s="98"/>
      <c r="F849" s="98"/>
      <c r="G849" s="98"/>
      <c r="I849" s="121"/>
    </row>
    <row r="850" spans="4:9" ht="12.75">
      <c r="D850" s="98"/>
      <c r="E850" s="98"/>
      <c r="F850" s="98"/>
      <c r="G850" s="98"/>
      <c r="I850" s="121"/>
    </row>
    <row r="851" spans="4:9" ht="12.75">
      <c r="D851" s="98"/>
      <c r="E851" s="98"/>
      <c r="F851" s="98"/>
      <c r="G851" s="98"/>
      <c r="I851" s="121"/>
    </row>
    <row r="852" spans="4:9" ht="12.75">
      <c r="D852" s="98"/>
      <c r="E852" s="98"/>
      <c r="F852" s="98"/>
      <c r="G852" s="98"/>
      <c r="I852" s="121"/>
    </row>
    <row r="853" spans="4:9" ht="12.75">
      <c r="D853" s="98"/>
      <c r="E853" s="98"/>
      <c r="F853" s="98"/>
      <c r="G853" s="98"/>
      <c r="I853" s="121"/>
    </row>
    <row r="854" spans="4:9" ht="12.75">
      <c r="D854" s="98"/>
      <c r="E854" s="98"/>
      <c r="F854" s="98"/>
      <c r="G854" s="98"/>
      <c r="I854" s="121"/>
    </row>
    <row r="855" spans="4:7" ht="12.75">
      <c r="D855" s="98"/>
      <c r="E855" s="98"/>
      <c r="F855" s="98"/>
      <c r="G855" s="98"/>
    </row>
    <row r="856" spans="4:7" ht="12.75">
      <c r="D856" s="98"/>
      <c r="E856" s="98"/>
      <c r="F856" s="98"/>
      <c r="G856" s="98"/>
    </row>
    <row r="857" spans="4:7" ht="12.75">
      <c r="D857" s="98"/>
      <c r="E857" s="98"/>
      <c r="F857" s="98"/>
      <c r="G857" s="98"/>
    </row>
    <row r="858" spans="3:7" ht="12.75">
      <c r="C858" t="s">
        <v>307</v>
      </c>
      <c r="D858" s="98" t="e">
        <f>+D623+D601+D586+D566+D490+D460+D452+D381+D330+D309+D184+#REF!+D159</f>
        <v>#REF!</v>
      </c>
      <c r="E858" s="98" t="e">
        <f>+E623+E601+E586+E566+E490+E460+E452+E381+E330+E309+E184+#REF!+E159</f>
        <v>#REF!</v>
      </c>
      <c r="F858" s="98" t="e">
        <f>+F623+F601+F586+F566+F490+F460+F452+F381+F330+F309+F184+#REF!+F159</f>
        <v>#REF!</v>
      </c>
      <c r="G858" s="98" t="e">
        <f>+G623+G601+G586+G566+G490+G460+G452+G381+G330+G309+G184+#REF!+G159</f>
        <v>#REF!</v>
      </c>
    </row>
    <row r="859" spans="3:7" ht="12.75">
      <c r="C859" t="s">
        <v>40</v>
      </c>
      <c r="D859" s="98">
        <f>D624+D605+D587+D567+D461+D453+D385+D331+D310+D185+D160</f>
        <v>371510</v>
      </c>
      <c r="E859" s="98">
        <f>E624+E605+E587+E567+E461+E453+E385+E331+E310+E185+E160</f>
        <v>374462</v>
      </c>
      <c r="F859" s="98">
        <v>-67150</v>
      </c>
      <c r="G859" s="98">
        <f>G624+G605+G587+G567+G461+G453+G385+G331+G310+G185+G160</f>
        <v>369598</v>
      </c>
    </row>
    <row r="860" spans="3:7" ht="12.75">
      <c r="C860" t="s">
        <v>44</v>
      </c>
      <c r="D860" s="98" t="e">
        <f>D640+D625+D609+D588+D568+D462+D454+D389+D332+D311+D186+#REF!+D161</f>
        <v>#REF!</v>
      </c>
      <c r="E860" s="98" t="e">
        <f>E640+E625+E609+E588+E568+E462+E454+E389+E332+E311+E186+#REF!+E161</f>
        <v>#REF!</v>
      </c>
      <c r="F860" s="105">
        <v>-50000</v>
      </c>
      <c r="G860" s="98" t="e">
        <f>G640+G625+G609+G588+G568+G462+G454+G389+G332+G311+G186+#REF!+G161</f>
        <v>#REF!</v>
      </c>
    </row>
    <row r="861" spans="3:7" ht="12.75">
      <c r="C861" t="s">
        <v>45</v>
      </c>
      <c r="D861" s="105" t="e">
        <f>D644+D626+D613+D589+D569+D508+D463+D455+D393+D333+D312+D187+#REF!+D162</f>
        <v>#REF!</v>
      </c>
      <c r="E861" s="105" t="e">
        <f>E644+E626+E613+E589+E569+E508+E463+E455+E393+E333+E312+E187+#REF!+E162</f>
        <v>#REF!</v>
      </c>
      <c r="F861" s="100"/>
      <c r="G861" s="105" t="e">
        <f>G644+G626+G613+G589+G569+G508+G463+G455+G393+G333+G312+G187+#REF!+G162</f>
        <v>#REF!</v>
      </c>
    </row>
    <row r="862" spans="4:7" ht="12" customHeight="1">
      <c r="D862" s="98" t="e">
        <f>SUM(D858:D861)</f>
        <v>#REF!</v>
      </c>
      <c r="E862" s="98" t="e">
        <f>SUM(E858:E861)</f>
        <v>#REF!</v>
      </c>
      <c r="F862" s="98" t="e">
        <f>SUM(F812:F860)</f>
        <v>#REF!</v>
      </c>
      <c r="G862" s="98" t="e">
        <f>SUM(G858:G861)</f>
        <v>#REF!</v>
      </c>
    </row>
    <row r="863" spans="4:7" ht="12" customHeight="1">
      <c r="D863" s="98"/>
      <c r="E863" s="98"/>
      <c r="F863" s="98"/>
      <c r="G863" s="98"/>
    </row>
    <row r="864" spans="4:7" ht="12" customHeight="1">
      <c r="D864" s="98"/>
      <c r="E864" s="98"/>
      <c r="F864" s="98"/>
      <c r="G864" s="98"/>
    </row>
    <row r="865" spans="4:7" ht="12.75">
      <c r="D865" s="98"/>
      <c r="E865" s="98"/>
      <c r="F865" s="98"/>
      <c r="G865" s="98"/>
    </row>
    <row r="866" spans="4:7" ht="12.75">
      <c r="D866" s="98"/>
      <c r="E866" s="98"/>
      <c r="F866" s="98"/>
      <c r="G866" s="98"/>
    </row>
    <row r="867" spans="4:7" ht="12.75">
      <c r="D867" s="98"/>
      <c r="E867" s="98"/>
      <c r="F867" s="98"/>
      <c r="G867" s="98"/>
    </row>
    <row r="868" spans="4:7" ht="12.75">
      <c r="D868" s="98"/>
      <c r="E868" s="98"/>
      <c r="F868" s="98"/>
      <c r="G868" s="98"/>
    </row>
    <row r="869" spans="4:7" ht="12.75">
      <c r="D869" s="98"/>
      <c r="E869" s="98"/>
      <c r="F869" s="98"/>
      <c r="G869" s="98"/>
    </row>
    <row r="870" spans="4:7" ht="12.75">
      <c r="D870" s="98"/>
      <c r="E870" s="98"/>
      <c r="F870" s="98"/>
      <c r="G870" s="98"/>
    </row>
    <row r="871" spans="4:7" ht="12.75">
      <c r="D871" s="98"/>
      <c r="E871" s="98"/>
      <c r="F871" s="98"/>
      <c r="G871" s="98"/>
    </row>
    <row r="872" spans="4:7" ht="12.75">
      <c r="D872" s="98"/>
      <c r="E872" s="98"/>
      <c r="F872" s="98"/>
      <c r="G872" s="98"/>
    </row>
    <row r="873" spans="4:7" ht="12.75">
      <c r="D873" s="98"/>
      <c r="E873" s="98"/>
      <c r="F873" s="98"/>
      <c r="G873" s="98"/>
    </row>
  </sheetData>
  <printOptions/>
  <pageMargins left="0.1968503937007874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2003-08-04T12:20:14Z</cp:lastPrinted>
  <dcterms:created xsi:type="dcterms:W3CDTF">2000-10-12T12:51:35Z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