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5475" activeTab="0"/>
  </bookViews>
  <sheets>
    <sheet name="SPRAW" sheetId="1" r:id="rId1"/>
  </sheets>
  <definedNames/>
  <calcPr fullCalcOnLoad="1"/>
</workbook>
</file>

<file path=xl/sharedStrings.xml><?xml version="1.0" encoding="utf-8"?>
<sst xmlns="http://schemas.openxmlformats.org/spreadsheetml/2006/main" count="203" uniqueCount="156">
  <si>
    <t>Wyszczególnienie</t>
  </si>
  <si>
    <t>Plan wg uchwały</t>
  </si>
  <si>
    <t xml:space="preserve">% </t>
  </si>
  <si>
    <t>Struktura</t>
  </si>
  <si>
    <t>Rady Miejskiej</t>
  </si>
  <si>
    <t>realizacji</t>
  </si>
  <si>
    <t>wykon.</t>
  </si>
  <si>
    <t>A.  DOCHODY OGÓŁEM</t>
  </si>
  <si>
    <t>I.Podatki i opłaty lokalne</t>
  </si>
  <si>
    <t>w tym:</t>
  </si>
  <si>
    <t>1/ podatek od nieruchomości</t>
  </si>
  <si>
    <t>II.Udziały w podatkach stano-</t>
  </si>
  <si>
    <t>wiących dochody budzetu państwa</t>
  </si>
  <si>
    <t>1/ podatek dochodowy od</t>
  </si>
  <si>
    <t>osób fizycznych</t>
  </si>
  <si>
    <t>2/ podatek dochodowy od osób</t>
  </si>
  <si>
    <t>prawnych</t>
  </si>
  <si>
    <t>III.Opłata skarbowa</t>
  </si>
  <si>
    <t>IV.Dochody gminnych jedn.organiz.</t>
  </si>
  <si>
    <t>V. Dochody z majątku Gminy</t>
  </si>
  <si>
    <t>i inne dochody własne</t>
  </si>
  <si>
    <t>1/ na zadania własne gminy</t>
  </si>
  <si>
    <t>2/ na zadania zlecone gminom</t>
  </si>
  <si>
    <t>B. WYDATKI OGÓŁEM</t>
  </si>
  <si>
    <t>II.bieżące</t>
  </si>
  <si>
    <t>10/podatek od czynności cywilno-prawnych</t>
  </si>
  <si>
    <t>D. FINANSOWANIE (D1-D2)</t>
  </si>
  <si>
    <t xml:space="preserve">     z tego:</t>
  </si>
  <si>
    <t>D1.Przychody ogółem :</t>
  </si>
  <si>
    <t xml:space="preserve">      z tego:</t>
  </si>
  <si>
    <t>D2.Rozchody ogółem</t>
  </si>
  <si>
    <t xml:space="preserve">      D1.2.Spłaty pożyczek udzielonych </t>
  </si>
  <si>
    <t xml:space="preserve">      D1.3. Wolne środki  </t>
  </si>
  <si>
    <t xml:space="preserve">      D1.4. Kredyt w rachunku bieżącym</t>
  </si>
  <si>
    <t xml:space="preserve">     wieczyste i użytkowanie</t>
  </si>
  <si>
    <t xml:space="preserve">     D2.1. Spłaty kredytów i pożyczek</t>
  </si>
  <si>
    <t xml:space="preserve">     D2.2. Pożyczki (ZOŚ)</t>
  </si>
  <si>
    <t>1/zwrot dotacji-przedsięwzięcie termomoder.-MTBS</t>
  </si>
  <si>
    <t>I. Majątkowe z tego na:</t>
  </si>
  <si>
    <t xml:space="preserve">    zobowiązań podatkowych</t>
  </si>
  <si>
    <t>VII.Subwencja ogólna z budżetu państwa</t>
  </si>
  <si>
    <t>3/ na drogi powiatowe</t>
  </si>
  <si>
    <t>Wykonanie</t>
  </si>
  <si>
    <t>2/ podatek rolny</t>
  </si>
  <si>
    <t>3/podatek leśny</t>
  </si>
  <si>
    <t>4/podatek od środków transportowych</t>
  </si>
  <si>
    <t>5/karta podatkowa</t>
  </si>
  <si>
    <t>6/ podatek od spadkow i darowizn</t>
  </si>
  <si>
    <t>7 / podatek od posiadania psów</t>
  </si>
  <si>
    <t>8/ opłata targowa</t>
  </si>
  <si>
    <t>9/ opłata prolongacyjna</t>
  </si>
  <si>
    <t>2/ dochody- oświata</t>
  </si>
  <si>
    <t>1/ wpływy z tytułu opłat za użytkowanie</t>
  </si>
  <si>
    <t>2/ wpływy z dzierżawy gruntu</t>
  </si>
  <si>
    <t>3/ przekształcenie wieczystego na własność-os.fiz</t>
  </si>
  <si>
    <t>4/odpłatne nabycie prawa własności nieruch.</t>
  </si>
  <si>
    <t>1/Dochody ogółem</t>
  </si>
  <si>
    <t>2/Dochody ze sprzedaży majątku</t>
  </si>
  <si>
    <t>3/Dochody przeznaczone na sfinansowanie wydatków bieżących(w.1 - w.2)</t>
  </si>
  <si>
    <t>4/ Wydatki bieżące</t>
  </si>
  <si>
    <t>Analiza wykonania założeń do budżetu:</t>
  </si>
  <si>
    <t xml:space="preserve">      D1.1. Kredyty bankowe i pożyczki</t>
  </si>
  <si>
    <t>VI.Dotacje celowe,z tego:</t>
  </si>
  <si>
    <t>C.WYNIK +/-(A-B) nadwyżka budżetu</t>
  </si>
  <si>
    <t xml:space="preserve">10/zwrot za upomnienia </t>
  </si>
  <si>
    <t>5/ wpływy z tyt.najmu lokali użytkowych (urząd)</t>
  </si>
  <si>
    <t>7/wpływy z tyt.najmu lokali mieszkalnych</t>
  </si>
  <si>
    <t>8/wpływy z tyt.dzierżawy - cmentarz</t>
  </si>
  <si>
    <t>9/ wpływy ze sprzed.składn.majątkowych</t>
  </si>
  <si>
    <t xml:space="preserve">10/wpływy ze sprzedaży ciepła dla BGŻ </t>
  </si>
  <si>
    <t>1.dok.techn.na wyk.sieci wod.kan w ul.Kolonijnej</t>
  </si>
  <si>
    <t>2.dok.techn.na wyk.sieci wod.kan w ul.Geodezyjnej</t>
  </si>
  <si>
    <t>3.dotacja dla ZGWW--inwentar.kanaliz.</t>
  </si>
  <si>
    <t>4.dot. dla powiatu-modern.drogi Wapnica-Wicko</t>
  </si>
  <si>
    <t>6.modernizacja chodników w mieście</t>
  </si>
  <si>
    <t>5.budowa targowiska</t>
  </si>
  <si>
    <t>5/Kwota przeznaczona z dochodów ze sprzedaży majątku na sfinansowanie wydatków bieżących</t>
  </si>
  <si>
    <t xml:space="preserve"> </t>
  </si>
  <si>
    <t>6/ nieczynne</t>
  </si>
  <si>
    <t xml:space="preserve">     w automatyczna stację uzdatniania wody"</t>
  </si>
  <si>
    <t>2a/dotacja -"Zachoniopomorskie Lato……."</t>
  </si>
  <si>
    <t>na 31.08.06r.</t>
  </si>
  <si>
    <t>planowane spłaty kredytu termomodern.</t>
  </si>
  <si>
    <t>minus spłaty gotówkowe</t>
  </si>
  <si>
    <t xml:space="preserve">róznica ( nie wykorzystany plan spłaty kredytów </t>
  </si>
  <si>
    <t>w związku z otrzymaniem premii termomodern.)</t>
  </si>
  <si>
    <t xml:space="preserve"> KWARTALNA INFORMACJA  O  WYKONANIU  BUDŻETU GMINY MIĘDZYZDROJE za okres od początku roku do końca września 2006r.</t>
  </si>
  <si>
    <t>wrzesień</t>
  </si>
  <si>
    <t>na 30.09.06r.</t>
  </si>
  <si>
    <t>2b/środki z UE-program Socrates Comenius</t>
  </si>
  <si>
    <t>Międzyzdroje,24.10.2006r.</t>
  </si>
  <si>
    <t>11/rekomp. Utrac.dochodów-pod.od nieruchom.</t>
  </si>
  <si>
    <t>12/opłata miejscowa</t>
  </si>
  <si>
    <t>13/opłata za zezwolenia na alkohol</t>
  </si>
  <si>
    <t>14/ opłata za wpis do EDG, Wypisy i wyrysy</t>
  </si>
  <si>
    <t>15/opłata  za udzielenie koncesji TAXI</t>
  </si>
  <si>
    <t>16/ Różne rozliczenia finansowe w podatkach</t>
  </si>
  <si>
    <t>3/ dochody- edukacyjna opieka wychowawcza</t>
  </si>
  <si>
    <t>11/wpływy-sprzedaż energii-skrzynka promocyjna</t>
  </si>
  <si>
    <t>12/rozliczenia z lat ubieg.i pozostałe doch+dow.osob.</t>
  </si>
  <si>
    <t>13/ odsetki od srodkow na rachunk.bank.i inne</t>
  </si>
  <si>
    <t>14/ odsetki od nietermin.płatności</t>
  </si>
  <si>
    <t>15/opłaty za usługi  opiekuńcze</t>
  </si>
  <si>
    <t>16/ grzywny i kary</t>
  </si>
  <si>
    <t>17/ opłaty adiacenckie</t>
  </si>
  <si>
    <t>18/ oplaty za zajęcie pasa drogowego</t>
  </si>
  <si>
    <t>7.bud.przyłącza i likwid.szamba-Kolonijna</t>
  </si>
  <si>
    <t>8.dok.techn.na wym.sieci wod.kan w ul.Mickiewicza</t>
  </si>
  <si>
    <t>9.oprac.dok.techn.-przen.uzbrojenia ul.Zwycięstwa</t>
  </si>
  <si>
    <t>10.budowa studni chłonnej w ul.Kościuszki</t>
  </si>
  <si>
    <t>12.aktual.dokument.techn. zjazdu na plażę</t>
  </si>
  <si>
    <t>11.oprac.dok.techn.-oświetl.ul.Turkusowa</t>
  </si>
  <si>
    <t>13.oprac.dokument. na bud. drogi Nowomyśliwskiej</t>
  </si>
  <si>
    <t>14.oprac.projektu-budowa bud.mieszkalnego</t>
  </si>
  <si>
    <t xml:space="preserve">15.komputeryzacja urzędu i zakup kserokopiarki </t>
  </si>
  <si>
    <t>16.wyposażenie-kasjer niepełnosprawny</t>
  </si>
  <si>
    <t>17.modernizacja budynku urzędu i rozbud.centrali</t>
  </si>
  <si>
    <t>18.komputer-obrona cywilna-centrum kryzys.</t>
  </si>
  <si>
    <t>19.dofinan.zakupu samochodu dla Policji</t>
  </si>
  <si>
    <t>20.zakup alkotestu,kompuera…... dla Policji</t>
  </si>
  <si>
    <t>21.zakup samochodu ratowniczo-gaśniczego</t>
  </si>
  <si>
    <t>22. Zakup aparatów oddechowych-OSP</t>
  </si>
  <si>
    <t>23.dofinans.zakupu sam.ratown.gaśnicz. PSP</t>
  </si>
  <si>
    <t>24.sprzęt łaczności dla Starży Miejskiej</t>
  </si>
  <si>
    <t>25.wymiana stolarki okiennej w szkole nr 1</t>
  </si>
  <si>
    <t>26.remont schodów w szkole nr 1</t>
  </si>
  <si>
    <t>27.zakup zestawu komputerowego-szkoła nr 1</t>
  </si>
  <si>
    <t>28.zakup wyparzarki i kuchni gastrnom.-przedszkole</t>
  </si>
  <si>
    <t>29.oprac.dokument.plac zabaw-przedszkole</t>
  </si>
  <si>
    <t>30.wyd.na zakupy inwest.-gimnazjum</t>
  </si>
  <si>
    <t>31.kotłownia w gimnazjum-zm. paliwa opał.z koksu na  gaz</t>
  </si>
  <si>
    <t>32.kotłownia w szkole nr1-zm. paliwa opał.z koksu na  gaz</t>
  </si>
  <si>
    <t>33.oprac.dokum.na ociepl.i kotłownię -przedszkole</t>
  </si>
  <si>
    <t>34.dokument.sakli gimnastycznej w szkole nr 1</t>
  </si>
  <si>
    <t>35.przyst.auli w szkole nr 1 do zajęć sportowych</t>
  </si>
  <si>
    <t>36.wdrożenie programów komputerowych w OPS</t>
  </si>
  <si>
    <t>37.bud.oświetlenia w ul.Turystycznej i Pl.Neptuna</t>
  </si>
  <si>
    <t>38.bud.oświetlenia w ul.Usługowej</t>
  </si>
  <si>
    <t>39.bud.oświetlania w ul.Góra Filaretów</t>
  </si>
  <si>
    <t>40.wyposażenie komunaln.ujęcia wody w M-jach</t>
  </si>
  <si>
    <t>41.rekultywacja skłądowiska odpadów komunaln.</t>
  </si>
  <si>
    <t xml:space="preserve">42.przebudowa drogi 102-dotacja dla Marszałka </t>
  </si>
  <si>
    <t>43.modernizacja bud.WIKLINY</t>
  </si>
  <si>
    <t>44.zakup zestawu multimedialnego</t>
  </si>
  <si>
    <t>45.szafka rozdz.pomiar.-promocja</t>
  </si>
  <si>
    <t>46.zakup i montaż sprzetu nagłaśniającego-stadion</t>
  </si>
  <si>
    <t>47.Budowa dwóch przyłączy w Wicku-zobow.ZGWW</t>
  </si>
  <si>
    <t>48.Nabycie prawa włsności gruntu-dz.584/1 o p.3212m2</t>
  </si>
  <si>
    <t>49.remont budynku biurowego-stadion miejski</t>
  </si>
  <si>
    <t>50.projekt techn.na modern. drogi Promenada -Boh.Wwy</t>
  </si>
  <si>
    <t>51.modern drogi-ul.Góra Filaretów</t>
  </si>
  <si>
    <t>52.proj.techn.ul.Ludowej i dokoń.1000lecia PP</t>
  </si>
  <si>
    <t>53.cztery wpusty do kanal.deszcz.ul.Kościuszki</t>
  </si>
  <si>
    <t>54.proj.techn.na modern.ul.Komunalnej</t>
  </si>
  <si>
    <t>55.dok.techn.sanit.Polna,Miernicza,wodn.Miernicza</t>
  </si>
  <si>
    <t>56.dokum. techn.-adaptacja budynku-ul.Ludowa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</si>
</sst>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name val="Arial CE"/>
      <family val="0"/>
    </font>
    <font>
      <sz val="16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0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centerContinuous"/>
    </xf>
    <xf numFmtId="10" fontId="8" fillId="0" borderId="5" xfId="0" applyNumberFormat="1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2" xfId="0" applyFont="1" applyBorder="1" applyAlignment="1">
      <alignment horizontal="center"/>
    </xf>
    <xf numFmtId="10" fontId="8" fillId="0" borderId="2" xfId="0" applyNumberFormat="1" applyFont="1" applyBorder="1" applyAlignment="1">
      <alignment/>
    </xf>
    <xf numFmtId="0" fontId="11" fillId="0" borderId="7" xfId="0" applyFont="1" applyBorder="1" applyAlignment="1">
      <alignment/>
    </xf>
    <xf numFmtId="10" fontId="11" fillId="0" borderId="2" xfId="0" applyNumberFormat="1" applyFont="1" applyBorder="1" applyAlignment="1">
      <alignment/>
    </xf>
    <xf numFmtId="10" fontId="8" fillId="0" borderId="8" xfId="0" applyNumberFormat="1" applyFont="1" applyBorder="1" applyAlignment="1">
      <alignment/>
    </xf>
    <xf numFmtId="0" fontId="11" fillId="0" borderId="3" xfId="0" applyFont="1" applyBorder="1" applyAlignment="1">
      <alignment/>
    </xf>
    <xf numFmtId="10" fontId="11" fillId="0" borderId="8" xfId="0" applyNumberFormat="1" applyFont="1" applyBorder="1" applyAlignment="1">
      <alignment/>
    </xf>
    <xf numFmtId="0" fontId="8" fillId="0" borderId="9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8" fillId="0" borderId="8" xfId="0" applyFont="1" applyBorder="1" applyAlignment="1">
      <alignment/>
    </xf>
    <xf numFmtId="10" fontId="11" fillId="0" borderId="7" xfId="0" applyNumberFormat="1" applyFont="1" applyBorder="1" applyAlignment="1">
      <alignment/>
    </xf>
    <xf numFmtId="10" fontId="8" fillId="0" borderId="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0" fontId="8" fillId="0" borderId="0" xfId="0" applyNumberFormat="1" applyFont="1" applyBorder="1" applyAlignment="1">
      <alignment/>
    </xf>
    <xf numFmtId="10" fontId="9" fillId="0" borderId="7" xfId="0" applyNumberFormat="1" applyFont="1" applyBorder="1" applyAlignment="1">
      <alignment/>
    </xf>
    <xf numFmtId="10" fontId="9" fillId="0" borderId="2" xfId="0" applyNumberFormat="1" applyFont="1" applyBorder="1" applyAlignment="1">
      <alignment/>
    </xf>
    <xf numFmtId="10" fontId="8" fillId="0" borderId="9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0" fontId="11" fillId="0" borderId="0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8" fillId="0" borderId="13" xfId="0" applyFont="1" applyBorder="1" applyAlignment="1">
      <alignment/>
    </xf>
    <xf numFmtId="14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10" fontId="8" fillId="0" borderId="14" xfId="0" applyNumberFormat="1" applyFont="1" applyBorder="1" applyAlignment="1">
      <alignment/>
    </xf>
    <xf numFmtId="0" fontId="0" fillId="0" borderId="7" xfId="0" applyFont="1" applyBorder="1" applyAlignment="1">
      <alignment/>
    </xf>
    <xf numFmtId="10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Continuous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10" fontId="11" fillId="0" borderId="1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0" fillId="0" borderId="1" xfId="0" applyBorder="1" applyAlignment="1">
      <alignment/>
    </xf>
    <xf numFmtId="4" fontId="0" fillId="0" borderId="2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" fontId="11" fillId="0" borderId="7" xfId="0" applyNumberFormat="1" applyFont="1" applyBorder="1" applyAlignment="1">
      <alignment/>
    </xf>
    <xf numFmtId="4" fontId="11" fillId="0" borderId="8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8" fillId="0" borderId="3" xfId="0" applyNumberFormat="1" applyFont="1" applyBorder="1" applyAlignment="1">
      <alignment/>
    </xf>
    <xf numFmtId="4" fontId="9" fillId="0" borderId="8" xfId="0" applyNumberFormat="1" applyFont="1" applyBorder="1" applyAlignment="1">
      <alignment/>
    </xf>
    <xf numFmtId="4" fontId="12" fillId="0" borderId="8" xfId="0" applyNumberFormat="1" applyFont="1" applyBorder="1" applyAlignment="1">
      <alignment/>
    </xf>
    <xf numFmtId="4" fontId="9" fillId="0" borderId="2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4" fontId="12" fillId="0" borderId="3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8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9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7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1" xfId="0" applyNumberFormat="1" applyFont="1" applyBorder="1" applyAlignment="1">
      <alignment/>
    </xf>
    <xf numFmtId="0" fontId="8" fillId="0" borderId="21" xfId="0" applyFont="1" applyBorder="1" applyAlignment="1">
      <alignment horizontal="centerContinuous"/>
    </xf>
    <xf numFmtId="3" fontId="1" fillId="0" borderId="0" xfId="0" applyNumberFormat="1" applyFont="1" applyAlignment="1">
      <alignment/>
    </xf>
    <xf numFmtId="4" fontId="8" fillId="0" borderId="8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0" fillId="0" borderId="3" xfId="0" applyFont="1" applyBorder="1" applyAlignment="1">
      <alignment/>
    </xf>
    <xf numFmtId="4" fontId="12" fillId="0" borderId="0" xfId="0" applyNumberFormat="1" applyFont="1" applyAlignment="1">
      <alignment/>
    </xf>
    <xf numFmtId="0" fontId="0" fillId="0" borderId="9" xfId="0" applyBorder="1" applyAlignment="1">
      <alignment/>
    </xf>
    <xf numFmtId="4" fontId="11" fillId="0" borderId="0" xfId="0" applyNumberFormat="1" applyFont="1" applyBorder="1" applyAlignment="1">
      <alignment/>
    </xf>
    <xf numFmtId="0" fontId="8" fillId="0" borderId="3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10" fontId="8" fillId="0" borderId="8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2" fillId="0" borderId="1" xfId="0" applyFont="1" applyBorder="1" applyAlignment="1">
      <alignment/>
    </xf>
    <xf numFmtId="4" fontId="1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0"/>
  <sheetViews>
    <sheetView showGridLines="0" tabSelected="1" workbookViewId="0" topLeftCell="A1">
      <selection activeCell="A150" sqref="A150"/>
    </sheetView>
  </sheetViews>
  <sheetFormatPr defaultColWidth="9.00390625" defaultRowHeight="12.75"/>
  <cols>
    <col min="1" max="1" width="40.25390625" style="0" customWidth="1"/>
    <col min="2" max="2" width="13.625" style="0" customWidth="1"/>
    <col min="3" max="3" width="12.625" style="0" customWidth="1"/>
    <col min="4" max="4" width="12.125" style="0" customWidth="1"/>
    <col min="5" max="5" width="12.625" style="0" customWidth="1"/>
    <col min="6" max="6" width="11.00390625" style="11" customWidth="1"/>
    <col min="7" max="7" width="8.00390625" style="0" customWidth="1"/>
    <col min="9" max="9" width="11.625" style="0" customWidth="1"/>
  </cols>
  <sheetData>
    <row r="1" spans="1:6" s="1" customFormat="1" ht="14.25">
      <c r="A1" s="1" t="s">
        <v>86</v>
      </c>
      <c r="F1" s="8"/>
    </row>
    <row r="2" s="1" customFormat="1" ht="14.25">
      <c r="F2" s="8"/>
    </row>
    <row r="3" spans="2:7" s="1" customFormat="1" ht="14.25">
      <c r="B3" s="10"/>
      <c r="C3" s="101"/>
      <c r="D3" s="63"/>
      <c r="E3" s="111"/>
      <c r="F3" s="8"/>
      <c r="G3" s="5"/>
    </row>
    <row r="4" spans="1:7" ht="16.5" customHeight="1">
      <c r="A4" s="22" t="s">
        <v>0</v>
      </c>
      <c r="B4" s="64" t="s">
        <v>1</v>
      </c>
      <c r="C4" s="65" t="s">
        <v>42</v>
      </c>
      <c r="D4" s="106"/>
      <c r="E4" s="24"/>
      <c r="F4" s="25" t="s">
        <v>2</v>
      </c>
      <c r="G4" s="37" t="s">
        <v>3</v>
      </c>
    </row>
    <row r="5" spans="1:7" ht="16.5" customHeight="1">
      <c r="A5" s="26"/>
      <c r="B5" s="19" t="s">
        <v>4</v>
      </c>
      <c r="C5" s="19" t="s">
        <v>81</v>
      </c>
      <c r="D5" s="27" t="s">
        <v>87</v>
      </c>
      <c r="E5" s="19" t="s">
        <v>88</v>
      </c>
      <c r="F5" s="28" t="s">
        <v>5</v>
      </c>
      <c r="G5" s="19" t="s">
        <v>6</v>
      </c>
    </row>
    <row r="6" spans="1:8" s="62" customFormat="1" ht="12.75">
      <c r="A6" s="60" t="s">
        <v>7</v>
      </c>
      <c r="B6" s="73">
        <f>B8+B28+B34+B43+B49+B80+B86</f>
        <v>22823536</v>
      </c>
      <c r="C6" s="73">
        <f>C8+C28+C34+C43+C49+C80+C86</f>
        <v>16012821.12</v>
      </c>
      <c r="D6" s="74">
        <f aca="true" t="shared" si="0" ref="D6:D26">E6-C6</f>
        <v>2205457.99</v>
      </c>
      <c r="E6" s="73">
        <f>E8+E28+E34+E43+E49+E80+E86</f>
        <v>18218279.11</v>
      </c>
      <c r="F6" s="61">
        <f>E6/B6</f>
        <v>0.7982233388375929</v>
      </c>
      <c r="G6" s="61">
        <f>E6/E$6</f>
        <v>1</v>
      </c>
      <c r="H6" s="66"/>
    </row>
    <row r="7" spans="1:7" ht="12.75">
      <c r="A7" s="35"/>
      <c r="B7" s="75"/>
      <c r="C7" s="75"/>
      <c r="D7" s="75"/>
      <c r="E7" s="75"/>
      <c r="F7" s="31"/>
      <c r="G7" s="37"/>
    </row>
    <row r="8" spans="1:9" ht="12.75">
      <c r="A8" s="29" t="s">
        <v>8</v>
      </c>
      <c r="B8" s="76">
        <f>SUM(B9:B26)</f>
        <v>7127182</v>
      </c>
      <c r="C8" s="77">
        <f>SUM(C10:C26)</f>
        <v>4686402.159999999</v>
      </c>
      <c r="D8" s="78">
        <f t="shared" si="0"/>
        <v>1044939.0199999996</v>
      </c>
      <c r="E8" s="77">
        <f>SUM(E10:E26)</f>
        <v>5731341.179999999</v>
      </c>
      <c r="F8" s="38">
        <f>E8/B8</f>
        <v>0.8041524939309812</v>
      </c>
      <c r="G8" s="69">
        <f>E8/E$6</f>
        <v>0.3145928957062728</v>
      </c>
      <c r="H8" s="68"/>
      <c r="I8" s="102"/>
    </row>
    <row r="9" spans="1:8" ht="12.75">
      <c r="A9" s="20" t="s">
        <v>9</v>
      </c>
      <c r="B9" s="75"/>
      <c r="C9" s="75"/>
      <c r="D9" s="79"/>
      <c r="E9" s="75"/>
      <c r="F9" s="31"/>
      <c r="G9" s="37"/>
      <c r="H9" s="66"/>
    </row>
    <row r="10" spans="1:8" ht="12.75">
      <c r="A10" s="20" t="s">
        <v>10</v>
      </c>
      <c r="B10" s="75">
        <v>5056000</v>
      </c>
      <c r="C10" s="75">
        <v>3326081.11</v>
      </c>
      <c r="D10" s="75">
        <f t="shared" si="0"/>
        <v>621600.2400000002</v>
      </c>
      <c r="E10" s="75">
        <v>3947681.35</v>
      </c>
      <c r="F10" s="39">
        <f>E10/B10</f>
        <v>0.78079140625</v>
      </c>
      <c r="G10" s="31">
        <f>E10/E$6</f>
        <v>0.2166879388642762</v>
      </c>
      <c r="H10" s="66"/>
    </row>
    <row r="11" spans="1:8" ht="12.75">
      <c r="A11" s="20" t="s">
        <v>43</v>
      </c>
      <c r="B11" s="75">
        <v>5500</v>
      </c>
      <c r="C11" s="75">
        <v>2146</v>
      </c>
      <c r="D11" s="75">
        <f t="shared" si="0"/>
        <v>1207.1999999999998</v>
      </c>
      <c r="E11" s="75">
        <v>3353.2</v>
      </c>
      <c r="F11" s="39">
        <f aca="true" t="shared" si="1" ref="F11:F23">E11/B11</f>
        <v>0.6096727272727273</v>
      </c>
      <c r="G11" s="31">
        <f aca="true" t="shared" si="2" ref="G11:G23">E11/E$6</f>
        <v>0.00018405690129971885</v>
      </c>
      <c r="H11" s="66"/>
    </row>
    <row r="12" spans="1:8" ht="12.75">
      <c r="A12" s="20" t="s">
        <v>44</v>
      </c>
      <c r="B12" s="75">
        <v>58000</v>
      </c>
      <c r="C12" s="75">
        <v>45232.2</v>
      </c>
      <c r="D12" s="75">
        <f t="shared" si="0"/>
        <v>5604.100000000006</v>
      </c>
      <c r="E12" s="75">
        <v>50836.3</v>
      </c>
      <c r="F12" s="39">
        <f t="shared" si="1"/>
        <v>0.8764879310344829</v>
      </c>
      <c r="G12" s="31">
        <f t="shared" si="2"/>
        <v>0.0027904007668921923</v>
      </c>
      <c r="H12" s="66"/>
    </row>
    <row r="13" spans="1:8" ht="12.75">
      <c r="A13" s="20" t="s">
        <v>45</v>
      </c>
      <c r="B13" s="75">
        <v>71800</v>
      </c>
      <c r="C13" s="75">
        <v>33443.39</v>
      </c>
      <c r="D13" s="75">
        <f t="shared" si="0"/>
        <v>18808.42</v>
      </c>
      <c r="E13" s="75">
        <v>52251.81</v>
      </c>
      <c r="F13" s="39">
        <f t="shared" si="1"/>
        <v>0.7277410863509749</v>
      </c>
      <c r="G13" s="31">
        <f t="shared" si="2"/>
        <v>0.00286809800665086</v>
      </c>
      <c r="H13" s="66"/>
    </row>
    <row r="14" spans="1:8" ht="12.75">
      <c r="A14" s="20" t="s">
        <v>46</v>
      </c>
      <c r="B14" s="75">
        <v>138000</v>
      </c>
      <c r="C14" s="75">
        <v>22032.43</v>
      </c>
      <c r="D14" s="75">
        <f t="shared" si="0"/>
        <v>105199.78</v>
      </c>
      <c r="E14" s="75">
        <v>127232.21</v>
      </c>
      <c r="F14" s="39">
        <f t="shared" si="1"/>
        <v>0.9219725362318841</v>
      </c>
      <c r="G14" s="31">
        <f t="shared" si="2"/>
        <v>0.006983766646223042</v>
      </c>
      <c r="H14" s="66"/>
    </row>
    <row r="15" spans="1:8" s="3" customFormat="1" ht="14.25">
      <c r="A15" s="20" t="s">
        <v>47</v>
      </c>
      <c r="B15" s="75">
        <v>40000</v>
      </c>
      <c r="C15" s="75">
        <v>33886.8</v>
      </c>
      <c r="D15" s="75">
        <f t="shared" si="0"/>
        <v>11616</v>
      </c>
      <c r="E15" s="75">
        <v>45502.8</v>
      </c>
      <c r="F15" s="39">
        <f t="shared" si="1"/>
        <v>1.13757</v>
      </c>
      <c r="G15" s="31">
        <f t="shared" si="2"/>
        <v>0.002497645344286308</v>
      </c>
      <c r="H15" s="66"/>
    </row>
    <row r="16" spans="1:8" s="3" customFormat="1" ht="14.25">
      <c r="A16" s="20" t="s">
        <v>48</v>
      </c>
      <c r="B16" s="75">
        <v>7200</v>
      </c>
      <c r="C16" s="75">
        <v>4540</v>
      </c>
      <c r="D16" s="75">
        <f t="shared" si="0"/>
        <v>140</v>
      </c>
      <c r="E16" s="75">
        <v>4680</v>
      </c>
      <c r="F16" s="39">
        <f t="shared" si="1"/>
        <v>0.65</v>
      </c>
      <c r="G16" s="31">
        <f t="shared" si="2"/>
        <v>0.0002568848556849232</v>
      </c>
      <c r="H16" s="66"/>
    </row>
    <row r="17" spans="1:8" s="3" customFormat="1" ht="14.25">
      <c r="A17" s="20" t="s">
        <v>49</v>
      </c>
      <c r="B17" s="75">
        <v>150000</v>
      </c>
      <c r="C17" s="75">
        <v>124102.05</v>
      </c>
      <c r="D17" s="75">
        <f t="shared" si="0"/>
        <v>9723.419999999998</v>
      </c>
      <c r="E17" s="75">
        <v>133825.47</v>
      </c>
      <c r="F17" s="39">
        <f t="shared" si="1"/>
        <v>0.8921698</v>
      </c>
      <c r="G17" s="31">
        <f t="shared" si="2"/>
        <v>0.007345670202546371</v>
      </c>
      <c r="H17" s="66"/>
    </row>
    <row r="18" spans="1:8" s="3" customFormat="1" ht="14.25">
      <c r="A18" s="20" t="s">
        <v>50</v>
      </c>
      <c r="B18" s="75">
        <v>6000</v>
      </c>
      <c r="C18" s="80">
        <v>2991</v>
      </c>
      <c r="D18" s="81">
        <f t="shared" si="0"/>
        <v>0</v>
      </c>
      <c r="E18" s="80">
        <v>2991</v>
      </c>
      <c r="F18" s="39">
        <f t="shared" si="1"/>
        <v>0.4985</v>
      </c>
      <c r="G18" s="31">
        <f>E19/E$6</f>
        <v>0.00031719790684445166</v>
      </c>
      <c r="H18" s="66"/>
    </row>
    <row r="19" spans="1:8" s="3" customFormat="1" ht="14.25">
      <c r="A19" s="20" t="s">
        <v>64</v>
      </c>
      <c r="B19" s="75">
        <f>200+5000</f>
        <v>5200</v>
      </c>
      <c r="C19" s="75">
        <f>193.6+5180.4</f>
        <v>5374</v>
      </c>
      <c r="D19" s="75">
        <f t="shared" si="0"/>
        <v>404.7999999999993</v>
      </c>
      <c r="E19" s="75">
        <f>290.4+5488.4</f>
        <v>5778.799999999999</v>
      </c>
      <c r="F19" s="39">
        <f t="shared" si="1"/>
        <v>1.111307692307692</v>
      </c>
      <c r="G19" s="31">
        <f>E20/E$6</f>
        <v>0.015920714478503784</v>
      </c>
      <c r="H19" s="66"/>
    </row>
    <row r="20" spans="1:8" s="3" customFormat="1" ht="14.25">
      <c r="A20" s="20" t="s">
        <v>25</v>
      </c>
      <c r="B20" s="75">
        <v>409100</v>
      </c>
      <c r="C20" s="75">
        <v>172463.32</v>
      </c>
      <c r="D20" s="75">
        <f t="shared" si="0"/>
        <v>117584.70000000001</v>
      </c>
      <c r="E20" s="75">
        <v>290048.02</v>
      </c>
      <c r="F20" s="39">
        <f t="shared" si="1"/>
        <v>0.7089905157663163</v>
      </c>
      <c r="G20" s="31">
        <f>E20/E$6</f>
        <v>0.015920714478503784</v>
      </c>
      <c r="H20" s="66"/>
    </row>
    <row r="21" spans="1:8" s="3" customFormat="1" ht="14.25">
      <c r="A21" s="20" t="s">
        <v>91</v>
      </c>
      <c r="B21" s="75">
        <v>182032</v>
      </c>
      <c r="C21" s="75">
        <v>182032</v>
      </c>
      <c r="D21" s="75">
        <f t="shared" si="0"/>
        <v>0</v>
      </c>
      <c r="E21" s="75">
        <v>182032</v>
      </c>
      <c r="F21" s="39">
        <f t="shared" si="1"/>
        <v>1</v>
      </c>
      <c r="G21" s="31">
        <f>E21/E$6</f>
        <v>0.009991723087614942</v>
      </c>
      <c r="H21" s="66"/>
    </row>
    <row r="22" spans="1:8" s="3" customFormat="1" ht="14.25">
      <c r="A22" s="20" t="s">
        <v>92</v>
      </c>
      <c r="B22" s="75">
        <v>666250</v>
      </c>
      <c r="C22" s="75">
        <v>483387.35</v>
      </c>
      <c r="D22" s="75">
        <f t="shared" si="0"/>
        <v>95389.68000000005</v>
      </c>
      <c r="E22" s="75">
        <v>578777.03</v>
      </c>
      <c r="F22" s="39">
        <f t="shared" si="1"/>
        <v>0.8687084878048781</v>
      </c>
      <c r="G22" s="31">
        <f>E22/E$6</f>
        <v>0.03176902859514924</v>
      </c>
      <c r="H22" s="66"/>
    </row>
    <row r="23" spans="1:8" s="3" customFormat="1" ht="14.25">
      <c r="A23" s="20" t="s">
        <v>93</v>
      </c>
      <c r="B23" s="75">
        <v>310000</v>
      </c>
      <c r="C23" s="75">
        <v>234955.79</v>
      </c>
      <c r="D23" s="75">
        <f t="shared" si="0"/>
        <v>56885.679999999964</v>
      </c>
      <c r="E23" s="75">
        <v>291841.47</v>
      </c>
      <c r="F23" s="39">
        <f t="shared" si="1"/>
        <v>0.9414240967741935</v>
      </c>
      <c r="G23" s="31">
        <f t="shared" si="2"/>
        <v>0.0160191568170568</v>
      </c>
      <c r="H23" s="66"/>
    </row>
    <row r="24" spans="1:8" s="3" customFormat="1" ht="14.25">
      <c r="A24" s="20" t="s">
        <v>94</v>
      </c>
      <c r="B24" s="75">
        <v>20000</v>
      </c>
      <c r="C24" s="75">
        <v>13340.5</v>
      </c>
      <c r="D24" s="75">
        <f t="shared" si="0"/>
        <v>775</v>
      </c>
      <c r="E24" s="75">
        <v>14115.5</v>
      </c>
      <c r="F24" s="39">
        <f>E24/B24</f>
        <v>0.705775</v>
      </c>
      <c r="G24" s="31">
        <f>E24/E$6</f>
        <v>0.0007747987565001138</v>
      </c>
      <c r="H24" s="66"/>
    </row>
    <row r="25" spans="1:8" s="3" customFormat="1" ht="14.25">
      <c r="A25" s="20" t="s">
        <v>95</v>
      </c>
      <c r="B25" s="75">
        <v>2100</v>
      </c>
      <c r="C25" s="75">
        <v>980</v>
      </c>
      <c r="D25" s="75">
        <f t="shared" si="0"/>
        <v>0</v>
      </c>
      <c r="E25" s="75">
        <v>980</v>
      </c>
      <c r="F25" s="39">
        <f>E25/B25</f>
        <v>0.4666666666666667</v>
      </c>
      <c r="G25" s="31">
        <f>E25/E$6</f>
        <v>5.3792127899834335E-05</v>
      </c>
      <c r="H25" s="66"/>
    </row>
    <row r="26" spans="1:8" s="3" customFormat="1" ht="14.25">
      <c r="A26" s="20" t="s">
        <v>96</v>
      </c>
      <c r="B26" s="75">
        <v>0</v>
      </c>
      <c r="C26" s="75">
        <v>-585.78</v>
      </c>
      <c r="D26" s="75">
        <f t="shared" si="0"/>
        <v>0</v>
      </c>
      <c r="E26" s="75">
        <v>-585.78</v>
      </c>
      <c r="F26" s="39"/>
      <c r="G26" s="31">
        <f>E26/E$6</f>
        <v>-3.2153421103229545E-05</v>
      </c>
      <c r="H26" s="66"/>
    </row>
    <row r="27" spans="1:7" s="4" customFormat="1" ht="14.25">
      <c r="A27" s="32" t="s">
        <v>11</v>
      </c>
      <c r="B27" s="82"/>
      <c r="C27" s="79"/>
      <c r="D27" s="75"/>
      <c r="E27" s="79"/>
      <c r="F27" s="39"/>
      <c r="G27" s="31"/>
    </row>
    <row r="28" spans="1:9" ht="12.75">
      <c r="A28" s="29" t="s">
        <v>12</v>
      </c>
      <c r="B28" s="76">
        <f>SUM(B31:B33)</f>
        <v>2487051</v>
      </c>
      <c r="C28" s="76">
        <f>SUM(C31:C33)</f>
        <v>1481088.25</v>
      </c>
      <c r="D28" s="76">
        <f>E28-C28</f>
        <v>289749.06000000006</v>
      </c>
      <c r="E28" s="76">
        <f>SUM(E31:E33)</f>
        <v>1770837.31</v>
      </c>
      <c r="F28" s="38">
        <f>E28/B28</f>
        <v>0.7120229179055838</v>
      </c>
      <c r="G28" s="30">
        <f>E28/E$6</f>
        <v>0.09720112966256998</v>
      </c>
      <c r="H28" s="67"/>
      <c r="I28" s="102"/>
    </row>
    <row r="29" spans="1:7" ht="12.75">
      <c r="A29" s="20" t="s">
        <v>9</v>
      </c>
      <c r="B29" s="75"/>
      <c r="C29" s="75"/>
      <c r="D29" s="83"/>
      <c r="E29" s="75"/>
      <c r="F29" s="31"/>
      <c r="G29" s="31"/>
    </row>
    <row r="30" spans="1:7" ht="12.75">
      <c r="A30" s="20" t="s">
        <v>13</v>
      </c>
      <c r="B30" s="75"/>
      <c r="C30" s="75"/>
      <c r="D30" s="83"/>
      <c r="E30" s="75"/>
      <c r="F30" s="31"/>
      <c r="G30" s="31"/>
    </row>
    <row r="31" spans="1:8" ht="12.75">
      <c r="A31" s="20" t="s">
        <v>14</v>
      </c>
      <c r="B31" s="75">
        <v>2437051</v>
      </c>
      <c r="C31" s="75">
        <v>1458405</v>
      </c>
      <c r="D31" s="75">
        <f>E31-C31</f>
        <v>238715</v>
      </c>
      <c r="E31" s="75">
        <v>1697120</v>
      </c>
      <c r="F31" s="39">
        <f>E31/B31</f>
        <v>0.696382636227145</v>
      </c>
      <c r="G31" s="31">
        <f>E31/E$6</f>
        <v>0.09315479194017025</v>
      </c>
      <c r="H31" s="66"/>
    </row>
    <row r="32" spans="1:8" ht="12.75">
      <c r="A32" s="20" t="s">
        <v>15</v>
      </c>
      <c r="B32" s="75"/>
      <c r="C32" s="75"/>
      <c r="D32" s="75"/>
      <c r="E32" s="75"/>
      <c r="F32" s="39"/>
      <c r="G32" s="31"/>
      <c r="H32" s="66"/>
    </row>
    <row r="33" spans="1:8" ht="12.75">
      <c r="A33" s="20" t="s">
        <v>16</v>
      </c>
      <c r="B33" s="75">
        <v>50000</v>
      </c>
      <c r="C33" s="75">
        <v>22683.25</v>
      </c>
      <c r="D33" s="75">
        <f>E33-C33</f>
        <v>51034.06</v>
      </c>
      <c r="E33" s="75">
        <v>73717.31</v>
      </c>
      <c r="F33" s="39">
        <f>E33/B33</f>
        <v>1.4743462</v>
      </c>
      <c r="G33" s="31">
        <f>E33/E$6</f>
        <v>0.004046337722399731</v>
      </c>
      <c r="H33" s="66"/>
    </row>
    <row r="34" spans="1:8" ht="12.75">
      <c r="A34" s="29" t="s">
        <v>17</v>
      </c>
      <c r="B34" s="76">
        <v>30000</v>
      </c>
      <c r="C34" s="76">
        <v>31745.35</v>
      </c>
      <c r="D34" s="76">
        <f>E34-C34</f>
        <v>3368.040000000001</v>
      </c>
      <c r="E34" s="76">
        <v>35113.39</v>
      </c>
      <c r="F34" s="38">
        <f>E34/B34</f>
        <v>1.1704463333333333</v>
      </c>
      <c r="G34" s="38">
        <f>E34/E$6</f>
        <v>0.0019273713937517998</v>
      </c>
      <c r="H34" s="67"/>
    </row>
    <row r="35" spans="1:7" ht="12.75">
      <c r="A35" s="41"/>
      <c r="B35" s="40"/>
      <c r="C35" s="40"/>
      <c r="D35" s="40"/>
      <c r="E35" s="40"/>
      <c r="F35" s="42"/>
      <c r="G35" s="42"/>
    </row>
    <row r="36" spans="1:7" ht="12.75">
      <c r="A36" s="41"/>
      <c r="B36" s="40"/>
      <c r="C36" s="40"/>
      <c r="D36" s="40"/>
      <c r="E36" s="40"/>
      <c r="F36" s="42"/>
      <c r="G36" s="42"/>
    </row>
    <row r="37" spans="1:7" ht="12.75">
      <c r="A37" s="41"/>
      <c r="B37" s="40"/>
      <c r="C37" s="40"/>
      <c r="D37" s="40"/>
      <c r="E37" s="40"/>
      <c r="F37" s="42"/>
      <c r="G37" s="42"/>
    </row>
    <row r="38" spans="1:7" ht="12.75">
      <c r="A38" s="41"/>
      <c r="B38" s="40"/>
      <c r="C38" s="40"/>
      <c r="D38" s="40"/>
      <c r="E38" s="40"/>
      <c r="F38" s="42"/>
      <c r="G38" s="42"/>
    </row>
    <row r="39" spans="1:7" ht="12.75">
      <c r="A39" s="41"/>
      <c r="B39" s="40"/>
      <c r="C39" s="40"/>
      <c r="D39" s="40"/>
      <c r="E39" s="40"/>
      <c r="F39" s="42"/>
      <c r="G39" s="42"/>
    </row>
    <row r="40" spans="1:7" ht="13.5" thickBot="1">
      <c r="A40" s="41"/>
      <c r="B40" s="40"/>
      <c r="C40" s="40"/>
      <c r="D40" s="50"/>
      <c r="E40" s="40"/>
      <c r="F40" s="42"/>
      <c r="G40" s="59"/>
    </row>
    <row r="41" spans="1:7" ht="16.5" customHeight="1">
      <c r="A41" s="22" t="s">
        <v>0</v>
      </c>
      <c r="B41" s="23" t="s">
        <v>1</v>
      </c>
      <c r="C41" s="65" t="s">
        <v>42</v>
      </c>
      <c r="D41" s="106"/>
      <c r="E41" s="24"/>
      <c r="F41" s="25" t="s">
        <v>2</v>
      </c>
      <c r="G41" s="37" t="s">
        <v>3</v>
      </c>
    </row>
    <row r="42" spans="1:7" ht="16.5" customHeight="1">
      <c r="A42" s="26"/>
      <c r="B42" s="19" t="s">
        <v>4</v>
      </c>
      <c r="C42" s="19" t="s">
        <v>81</v>
      </c>
      <c r="D42" s="27" t="s">
        <v>87</v>
      </c>
      <c r="E42" s="19" t="s">
        <v>88</v>
      </c>
      <c r="F42" s="28" t="s">
        <v>5</v>
      </c>
      <c r="G42" s="19" t="s">
        <v>6</v>
      </c>
    </row>
    <row r="43" spans="1:9" ht="12.75">
      <c r="A43" s="29" t="s">
        <v>18</v>
      </c>
      <c r="B43" s="84">
        <f>SUM(B45:B47)</f>
        <v>728970</v>
      </c>
      <c r="C43" s="84">
        <f>SUM(C45:C47)</f>
        <v>464704.6</v>
      </c>
      <c r="D43" s="85">
        <f>E43-C43</f>
        <v>72919.07999999996</v>
      </c>
      <c r="E43" s="84">
        <f>SUM(E45:E47)</f>
        <v>537623.6799999999</v>
      </c>
      <c r="F43" s="43">
        <f>E43/B43</f>
        <v>0.7375113927870831</v>
      </c>
      <c r="G43" s="44">
        <f>E43/E$6</f>
        <v>0.029510124241366942</v>
      </c>
      <c r="I43" s="102"/>
    </row>
    <row r="44" spans="1:7" ht="12.75">
      <c r="A44" s="20" t="s">
        <v>9</v>
      </c>
      <c r="B44" s="75"/>
      <c r="C44" s="75"/>
      <c r="D44" s="75"/>
      <c r="E44" s="75"/>
      <c r="F44" s="31"/>
      <c r="G44" s="31"/>
    </row>
    <row r="45" spans="1:7" ht="12.75">
      <c r="A45" s="20" t="s">
        <v>37</v>
      </c>
      <c r="B45" s="75">
        <v>11000</v>
      </c>
      <c r="C45" s="75">
        <v>8574.16</v>
      </c>
      <c r="D45" s="75">
        <f>E45-C45</f>
        <v>4292.3099999999995</v>
      </c>
      <c r="E45" s="75">
        <v>12866.47</v>
      </c>
      <c r="F45" s="39">
        <f>E45/B45</f>
        <v>1.1696790909090908</v>
      </c>
      <c r="G45" s="31">
        <f>E45/E$6</f>
        <v>0.0007062395916932464</v>
      </c>
    </row>
    <row r="46" spans="1:7" s="3" customFormat="1" ht="14.25">
      <c r="A46" s="20" t="s">
        <v>51</v>
      </c>
      <c r="B46" s="75">
        <f>539296-1133-21800</f>
        <v>516363</v>
      </c>
      <c r="C46" s="75">
        <f>310612.03-1133</f>
        <v>309479.03</v>
      </c>
      <c r="D46" s="75">
        <f>E46-C46</f>
        <v>45203.70999999996</v>
      </c>
      <c r="E46" s="75">
        <f>375092.25-1133-19276.51</f>
        <v>354682.74</v>
      </c>
      <c r="F46" s="39">
        <f>E46/B46</f>
        <v>0.6868864345431411</v>
      </c>
      <c r="G46" s="31">
        <f>E46/E$6</f>
        <v>0.01946850950402417</v>
      </c>
    </row>
    <row r="47" spans="1:7" s="3" customFormat="1" ht="14.25">
      <c r="A47" s="20" t="s">
        <v>97</v>
      </c>
      <c r="B47" s="75">
        <f>222398-20791</f>
        <v>201607</v>
      </c>
      <c r="C47" s="75">
        <f>167442.41-20791</f>
        <v>146651.41</v>
      </c>
      <c r="D47" s="75">
        <f>E47-C47</f>
        <v>23423.059999999998</v>
      </c>
      <c r="E47" s="75">
        <f>190865.47-20791</f>
        <v>170074.47</v>
      </c>
      <c r="F47" s="39">
        <f>E47/B47</f>
        <v>0.8435940716344175</v>
      </c>
      <c r="G47" s="31">
        <f>E47/E$6</f>
        <v>0.009335375145649529</v>
      </c>
    </row>
    <row r="48" spans="1:7" ht="12.75">
      <c r="A48" s="32" t="s">
        <v>19</v>
      </c>
      <c r="B48" s="79"/>
      <c r="C48" s="79"/>
      <c r="D48" s="86"/>
      <c r="E48" s="79"/>
      <c r="F48" s="31"/>
      <c r="G48" s="31"/>
    </row>
    <row r="49" spans="1:9" ht="12.75">
      <c r="A49" s="29" t="s">
        <v>20</v>
      </c>
      <c r="B49" s="76">
        <f>SUM(B52:B70)</f>
        <v>7599780</v>
      </c>
      <c r="C49" s="76">
        <f>SUM(C52:C70)</f>
        <v>6079181.760000001</v>
      </c>
      <c r="D49" s="78">
        <f>E49-C49</f>
        <v>230859.27999999933</v>
      </c>
      <c r="E49" s="76">
        <f>SUM(E52:E70)</f>
        <v>6310041.04</v>
      </c>
      <c r="F49" s="43">
        <f>E49/B49</f>
        <v>0.8302925926803144</v>
      </c>
      <c r="G49" s="69">
        <f>E49/E$6</f>
        <v>0.34635768844579967</v>
      </c>
      <c r="H49" s="70"/>
      <c r="I49" s="102"/>
    </row>
    <row r="50" spans="1:7" s="3" customFormat="1" ht="14.25">
      <c r="A50" s="20" t="s">
        <v>9</v>
      </c>
      <c r="B50" s="75"/>
      <c r="C50" s="75"/>
      <c r="D50" s="83"/>
      <c r="E50" s="75"/>
      <c r="F50" s="31"/>
      <c r="G50" s="31"/>
    </row>
    <row r="51" spans="1:7" s="3" customFormat="1" ht="14.25">
      <c r="A51" s="20" t="s">
        <v>52</v>
      </c>
      <c r="B51" s="75"/>
      <c r="C51" s="75"/>
      <c r="D51" s="83"/>
      <c r="E51" s="75"/>
      <c r="F51" s="31"/>
      <c r="G51" s="31"/>
    </row>
    <row r="52" spans="1:7" s="3" customFormat="1" ht="14.25">
      <c r="A52" s="20" t="s">
        <v>34</v>
      </c>
      <c r="B52" s="75">
        <v>908200</v>
      </c>
      <c r="C52" s="75">
        <v>903058.61</v>
      </c>
      <c r="D52" s="75">
        <f aca="true" t="shared" si="3" ref="D52:D69">E52-C52</f>
        <v>37882.19000000006</v>
      </c>
      <c r="E52" s="75">
        <v>940940.8</v>
      </c>
      <c r="F52" s="39">
        <f aca="true" t="shared" si="4" ref="F52:F62">E52/B52</f>
        <v>1.036050209205021</v>
      </c>
      <c r="G52" s="31">
        <f aca="true" t="shared" si="5" ref="G52:G66">E52/E$6</f>
        <v>0.05164817128548208</v>
      </c>
    </row>
    <row r="53" spans="1:8" s="3" customFormat="1" ht="14.25">
      <c r="A53" s="20" t="s">
        <v>53</v>
      </c>
      <c r="B53" s="75">
        <v>1150000</v>
      </c>
      <c r="C53" s="75">
        <v>1285213.27</v>
      </c>
      <c r="D53" s="75">
        <f t="shared" si="3"/>
        <v>-47304.929999999935</v>
      </c>
      <c r="E53" s="75">
        <v>1237908.34</v>
      </c>
      <c r="F53" s="39">
        <f t="shared" si="4"/>
        <v>1.0764420347826087</v>
      </c>
      <c r="G53" s="31">
        <f t="shared" si="5"/>
        <v>0.06794869770770573</v>
      </c>
      <c r="H53" s="66"/>
    </row>
    <row r="54" spans="1:8" s="3" customFormat="1" ht="14.25">
      <c r="A54" s="20" t="s">
        <v>54</v>
      </c>
      <c r="B54" s="75">
        <v>250000</v>
      </c>
      <c r="C54" s="75">
        <v>158437.47</v>
      </c>
      <c r="D54" s="75">
        <f t="shared" si="3"/>
        <v>36339.54000000001</v>
      </c>
      <c r="E54" s="75">
        <v>194777.01</v>
      </c>
      <c r="F54" s="39">
        <f t="shared" si="4"/>
        <v>0.77910804</v>
      </c>
      <c r="G54" s="31">
        <f t="shared" si="5"/>
        <v>0.010691295748844195</v>
      </c>
      <c r="H54" s="66"/>
    </row>
    <row r="55" spans="1:8" s="3" customFormat="1" ht="14.25">
      <c r="A55" s="20" t="s">
        <v>55</v>
      </c>
      <c r="B55" s="75">
        <v>500000</v>
      </c>
      <c r="C55" s="75">
        <v>88556.67</v>
      </c>
      <c r="D55" s="75">
        <f t="shared" si="3"/>
        <v>0</v>
      </c>
      <c r="E55" s="75">
        <v>88556.67</v>
      </c>
      <c r="F55" s="39">
        <f t="shared" si="4"/>
        <v>0.17711334</v>
      </c>
      <c r="G55" s="31">
        <f t="shared" si="5"/>
        <v>0.004860869101044309</v>
      </c>
      <c r="H55" s="66"/>
    </row>
    <row r="56" spans="1:8" s="3" customFormat="1" ht="14.25">
      <c r="A56" s="20" t="s">
        <v>65</v>
      </c>
      <c r="B56" s="75">
        <v>165000</v>
      </c>
      <c r="C56" s="75">
        <v>106500.56</v>
      </c>
      <c r="D56" s="75">
        <f t="shared" si="3"/>
        <v>53198.45000000001</v>
      </c>
      <c r="E56" s="75">
        <v>159699.01</v>
      </c>
      <c r="F56" s="39">
        <f t="shared" si="4"/>
        <v>0.9678727878787879</v>
      </c>
      <c r="G56" s="31">
        <f t="shared" si="5"/>
        <v>0.008765866909588697</v>
      </c>
      <c r="H56" s="66"/>
    </row>
    <row r="57" spans="1:8" s="3" customFormat="1" ht="14.25">
      <c r="A57" s="20" t="s">
        <v>78</v>
      </c>
      <c r="B57" s="75">
        <v>0</v>
      </c>
      <c r="C57" s="75">
        <v>0</v>
      </c>
      <c r="D57" s="75">
        <f t="shared" si="3"/>
        <v>0</v>
      </c>
      <c r="E57" s="75">
        <v>0</v>
      </c>
      <c r="F57" s="39"/>
      <c r="G57" s="31"/>
      <c r="H57" s="66"/>
    </row>
    <row r="58" spans="1:8" s="3" customFormat="1" ht="14.25">
      <c r="A58" s="20" t="s">
        <v>66</v>
      </c>
      <c r="B58" s="75">
        <v>731642</v>
      </c>
      <c r="C58" s="75">
        <v>244755.84</v>
      </c>
      <c r="D58" s="75">
        <f t="shared" si="3"/>
        <v>90133.51999999999</v>
      </c>
      <c r="E58" s="75">
        <v>334889.36</v>
      </c>
      <c r="F58" s="39">
        <f>E58/B58</f>
        <v>0.45772298473843764</v>
      </c>
      <c r="G58" s="31">
        <f>E58/E$6</f>
        <v>0.018382052332054758</v>
      </c>
      <c r="H58" s="66"/>
    </row>
    <row r="59" spans="1:8" s="3" customFormat="1" ht="14.25">
      <c r="A59" s="20" t="s">
        <v>67</v>
      </c>
      <c r="B59" s="75">
        <v>28000</v>
      </c>
      <c r="C59" s="75">
        <v>15372</v>
      </c>
      <c r="D59" s="75">
        <f t="shared" si="3"/>
        <v>2170</v>
      </c>
      <c r="E59" s="75">
        <v>17542</v>
      </c>
      <c r="F59" s="39">
        <f>E59/B59</f>
        <v>0.6265</v>
      </c>
      <c r="G59" s="31">
        <f>E59/E$6</f>
        <v>0.0009628790894070345</v>
      </c>
      <c r="H59" s="66"/>
    </row>
    <row r="60" spans="1:8" s="3" customFormat="1" ht="14.25">
      <c r="A60" s="20" t="s">
        <v>68</v>
      </c>
      <c r="B60" s="75">
        <v>3263000</v>
      </c>
      <c r="C60" s="75">
        <v>2732496.9</v>
      </c>
      <c r="D60" s="75">
        <f t="shared" si="3"/>
        <v>15024.950000000186</v>
      </c>
      <c r="E60" s="75">
        <v>2747521.85</v>
      </c>
      <c r="F60" s="39">
        <f t="shared" si="4"/>
        <v>0.84202324547962</v>
      </c>
      <c r="G60" s="31">
        <f t="shared" si="5"/>
        <v>0.150811272206928</v>
      </c>
      <c r="H60" s="66"/>
    </row>
    <row r="61" spans="1:8" s="3" customFormat="1" ht="14.25">
      <c r="A61" s="71" t="s">
        <v>69</v>
      </c>
      <c r="B61" s="75">
        <v>33000</v>
      </c>
      <c r="C61" s="75">
        <v>24614.2</v>
      </c>
      <c r="D61" s="75">
        <f t="shared" si="3"/>
        <v>1279.7199999999975</v>
      </c>
      <c r="E61" s="75">
        <v>25893.92</v>
      </c>
      <c r="F61" s="39">
        <f t="shared" si="4"/>
        <v>0.7846642424242424</v>
      </c>
      <c r="G61" s="31">
        <f t="shared" si="5"/>
        <v>0.0014213153637429368</v>
      </c>
      <c r="H61" s="66"/>
    </row>
    <row r="62" spans="1:8" s="3" customFormat="1" ht="14.25">
      <c r="A62" s="71" t="s">
        <v>98</v>
      </c>
      <c r="B62" s="75">
        <v>2500</v>
      </c>
      <c r="C62" s="75">
        <v>0</v>
      </c>
      <c r="D62" s="75">
        <f t="shared" si="3"/>
        <v>0</v>
      </c>
      <c r="E62" s="75">
        <v>0</v>
      </c>
      <c r="F62" s="39">
        <f t="shared" si="4"/>
        <v>0</v>
      </c>
      <c r="G62" s="31">
        <f t="shared" si="5"/>
        <v>0</v>
      </c>
      <c r="H62" s="66"/>
    </row>
    <row r="63" spans="1:8" s="3" customFormat="1" ht="14.25">
      <c r="A63" s="20" t="s">
        <v>99</v>
      </c>
      <c r="B63" s="75">
        <f>82683-11000-6523-140+2100+60</f>
        <v>67180</v>
      </c>
      <c r="C63" s="75">
        <f>84425.53-8574.16-6239.49-374.74-182.7+784.58+59.65</f>
        <v>69898.66999999998</v>
      </c>
      <c r="D63" s="75">
        <f t="shared" si="3"/>
        <v>3107.9000000000087</v>
      </c>
      <c r="E63" s="75">
        <f>92840.27-12866.47-6275.49-598.65-1084.32+931.58+59.65</f>
        <v>73006.56999999999</v>
      </c>
      <c r="F63" s="39">
        <f>E63/B63</f>
        <v>1.086730723429592</v>
      </c>
      <c r="G63" s="31">
        <f t="shared" si="5"/>
        <v>0.0040073252560900085</v>
      </c>
      <c r="H63" s="66"/>
    </row>
    <row r="64" spans="1:8" s="3" customFormat="1" ht="14.25">
      <c r="A64" s="20" t="s">
        <v>100</v>
      </c>
      <c r="B64" s="75">
        <f>238508-600</f>
        <v>237908</v>
      </c>
      <c r="C64" s="75">
        <f>228984.3-648.89-410.76</f>
        <v>227924.64999999997</v>
      </c>
      <c r="D64" s="75">
        <f t="shared" si="3"/>
        <v>19609.320000000036</v>
      </c>
      <c r="E64" s="75">
        <f>249070.43-916.53-16.35-603.58</f>
        <v>247533.97</v>
      </c>
      <c r="F64" s="39">
        <f>E64/B64</f>
        <v>1.0404608924458194</v>
      </c>
      <c r="G64" s="31">
        <f t="shared" si="5"/>
        <v>0.013587121401830363</v>
      </c>
      <c r="H64" s="66"/>
    </row>
    <row r="65" spans="1:8" s="3" customFormat="1" ht="14.25">
      <c r="A65" s="20" t="s">
        <v>101</v>
      </c>
      <c r="B65" s="75"/>
      <c r="C65" s="75"/>
      <c r="D65" s="75"/>
      <c r="E65" s="75"/>
      <c r="F65" s="39"/>
      <c r="G65" s="31"/>
      <c r="H65" s="66"/>
    </row>
    <row r="66" spans="1:8" s="9" customFormat="1" ht="14.25">
      <c r="A66" s="34" t="s">
        <v>39</v>
      </c>
      <c r="B66" s="87">
        <v>44450</v>
      </c>
      <c r="C66" s="87">
        <v>52528.8</v>
      </c>
      <c r="D66" s="81">
        <f t="shared" si="3"/>
        <v>2814.2899999999936</v>
      </c>
      <c r="E66" s="87">
        <v>55343.09</v>
      </c>
      <c r="F66" s="45">
        <f>E66/B66</f>
        <v>1.2450638920134982</v>
      </c>
      <c r="G66" s="45">
        <f t="shared" si="5"/>
        <v>0.0030377781384204514</v>
      </c>
      <c r="H66" s="68"/>
    </row>
    <row r="67" spans="1:8" s="3" customFormat="1" ht="14.25">
      <c r="A67" s="20" t="s">
        <v>102</v>
      </c>
      <c r="B67" s="75">
        <v>10000</v>
      </c>
      <c r="C67" s="75">
        <v>6457.59</v>
      </c>
      <c r="D67" s="75">
        <f t="shared" si="3"/>
        <v>1790</v>
      </c>
      <c r="E67" s="75">
        <v>8247.59</v>
      </c>
      <c r="F67" s="31">
        <f>E67/B67</f>
        <v>0.824759</v>
      </c>
      <c r="G67" s="31">
        <f>E67/E$6</f>
        <v>0.00045270960831162723</v>
      </c>
      <c r="H67" s="66"/>
    </row>
    <row r="68" spans="1:8" s="3" customFormat="1" ht="14.25">
      <c r="A68" s="20" t="s">
        <v>103</v>
      </c>
      <c r="B68" s="75">
        <v>26000</v>
      </c>
      <c r="C68" s="75">
        <v>12967.54</v>
      </c>
      <c r="D68" s="75">
        <f t="shared" si="3"/>
        <v>2290</v>
      </c>
      <c r="E68" s="75">
        <v>15257.54</v>
      </c>
      <c r="F68" s="31">
        <f>E68/B68</f>
        <v>0.5868284615384616</v>
      </c>
      <c r="G68" s="31">
        <f>E68/E$6</f>
        <v>0.0008374852480784066</v>
      </c>
      <c r="H68" s="66"/>
    </row>
    <row r="69" spans="1:8" s="3" customFormat="1" ht="14.25">
      <c r="A69" s="20" t="s">
        <v>104</v>
      </c>
      <c r="B69" s="75">
        <v>57900</v>
      </c>
      <c r="C69" s="75">
        <v>57938.7</v>
      </c>
      <c r="D69" s="75">
        <f t="shared" si="3"/>
        <v>0</v>
      </c>
      <c r="E69" s="75">
        <v>57938.7</v>
      </c>
      <c r="F69" s="31">
        <f>E69/B69</f>
        <v>1.0006683937823833</v>
      </c>
      <c r="G69" s="31">
        <f>E69/E$6</f>
        <v>0.003180250980357277</v>
      </c>
      <c r="H69" s="66"/>
    </row>
    <row r="70" spans="1:8" s="3" customFormat="1" ht="14.25">
      <c r="A70" s="26" t="s">
        <v>105</v>
      </c>
      <c r="B70" s="88">
        <v>125000</v>
      </c>
      <c r="C70" s="88">
        <v>92460.29</v>
      </c>
      <c r="D70" s="88">
        <f>E70-C70</f>
        <v>12524.330000000002</v>
      </c>
      <c r="E70" s="88">
        <v>104984.62</v>
      </c>
      <c r="F70" s="28">
        <f>E70/B70</f>
        <v>0.83987696</v>
      </c>
      <c r="G70" s="28">
        <f>E70/E$6</f>
        <v>0.005762598067913781</v>
      </c>
      <c r="H70" s="66"/>
    </row>
    <row r="71" spans="1:7" s="3" customFormat="1" ht="14.25">
      <c r="A71" s="46"/>
      <c r="B71" s="47"/>
      <c r="C71" s="47"/>
      <c r="D71" s="47"/>
      <c r="E71" s="47"/>
      <c r="F71" s="42"/>
      <c r="G71" s="42"/>
    </row>
    <row r="72" spans="1:7" s="3" customFormat="1" ht="14.25">
      <c r="A72" s="46"/>
      <c r="B72" s="47"/>
      <c r="C72" s="47"/>
      <c r="D72" s="47"/>
      <c r="E72" s="47"/>
      <c r="F72" s="42"/>
      <c r="G72" s="42"/>
    </row>
    <row r="73" spans="1:7" s="3" customFormat="1" ht="14.25">
      <c r="A73" s="46"/>
      <c r="B73" s="47"/>
      <c r="C73" s="47"/>
      <c r="D73" s="47"/>
      <c r="E73" s="47"/>
      <c r="F73" s="42"/>
      <c r="G73" s="42"/>
    </row>
    <row r="74" spans="1:7" s="3" customFormat="1" ht="14.25">
      <c r="A74" s="46"/>
      <c r="B74" s="47"/>
      <c r="C74" s="47"/>
      <c r="D74" s="47"/>
      <c r="E74" s="47"/>
      <c r="F74" s="42"/>
      <c r="G74" s="42"/>
    </row>
    <row r="75" spans="1:7" s="3" customFormat="1" ht="14.25">
      <c r="A75" s="46"/>
      <c r="B75" s="47"/>
      <c r="C75" s="47"/>
      <c r="D75" s="47"/>
      <c r="E75" s="47"/>
      <c r="F75" s="42"/>
      <c r="G75" s="42"/>
    </row>
    <row r="76" spans="1:7" s="3" customFormat="1" ht="14.25">
      <c r="A76" s="46"/>
      <c r="B76" s="47"/>
      <c r="C76" s="47"/>
      <c r="D76" s="47"/>
      <c r="E76" s="47"/>
      <c r="F76" s="42"/>
      <c r="G76" s="42"/>
    </row>
    <row r="77" spans="4:6" ht="12.75">
      <c r="D77" s="72"/>
      <c r="F77"/>
    </row>
    <row r="78" spans="1:7" ht="16.5" customHeight="1">
      <c r="A78" s="22" t="s">
        <v>0</v>
      </c>
      <c r="B78" s="23" t="s">
        <v>1</v>
      </c>
      <c r="C78" s="65" t="s">
        <v>42</v>
      </c>
      <c r="D78" s="106"/>
      <c r="E78" s="24"/>
      <c r="F78" s="25" t="s">
        <v>2</v>
      </c>
      <c r="G78" s="23" t="s">
        <v>3</v>
      </c>
    </row>
    <row r="79" spans="1:8" ht="16.5" customHeight="1">
      <c r="A79" s="26"/>
      <c r="B79" s="19" t="s">
        <v>4</v>
      </c>
      <c r="C79" s="19" t="s">
        <v>81</v>
      </c>
      <c r="D79" s="27" t="s">
        <v>87</v>
      </c>
      <c r="E79" s="19" t="s">
        <v>88</v>
      </c>
      <c r="F79" s="28" t="s">
        <v>5</v>
      </c>
      <c r="G79" s="19" t="s">
        <v>6</v>
      </c>
      <c r="H79" s="6"/>
    </row>
    <row r="80" spans="1:9" ht="13.5" customHeight="1">
      <c r="A80" s="29" t="s">
        <v>62</v>
      </c>
      <c r="B80" s="76">
        <f>SUM(B81:B85)</f>
        <v>2305911</v>
      </c>
      <c r="C80" s="76">
        <f>SUM(C81:C85)</f>
        <v>1521883</v>
      </c>
      <c r="D80" s="84">
        <f aca="true" t="shared" si="6" ref="D80:D87">E80-C80</f>
        <v>210256.51</v>
      </c>
      <c r="E80" s="76">
        <f>SUM(E81:E85)</f>
        <v>1732139.51</v>
      </c>
      <c r="F80" s="30">
        <f>E80/B80</f>
        <v>0.7511736185828508</v>
      </c>
      <c r="G80" s="30">
        <f aca="true" t="shared" si="7" ref="G80:G86">E80/E$6</f>
        <v>0.09507701026762895</v>
      </c>
      <c r="I80" s="102"/>
    </row>
    <row r="81" spans="1:8" ht="12.75">
      <c r="A81" s="20" t="s">
        <v>21</v>
      </c>
      <c r="B81" s="75">
        <v>432927</v>
      </c>
      <c r="C81" s="75">
        <v>307283</v>
      </c>
      <c r="D81" s="75">
        <f t="shared" si="6"/>
        <v>49856</v>
      </c>
      <c r="E81" s="108">
        <v>357139</v>
      </c>
      <c r="F81" s="31">
        <f aca="true" t="shared" si="8" ref="F81:F88">E81/B81</f>
        <v>0.8249404634037609</v>
      </c>
      <c r="G81" s="31">
        <f t="shared" si="7"/>
        <v>0.0196033334347132</v>
      </c>
      <c r="H81" s="107"/>
    </row>
    <row r="82" spans="1:8" ht="12.75">
      <c r="A82" s="20" t="s">
        <v>22</v>
      </c>
      <c r="B82" s="75">
        <v>1722984</v>
      </c>
      <c r="C82" s="75">
        <f>1099914.22+585.78</f>
        <v>1100500</v>
      </c>
      <c r="D82" s="75">
        <f t="shared" si="6"/>
        <v>141124</v>
      </c>
      <c r="E82" s="75">
        <f>1241038.22+585.78</f>
        <v>1241624</v>
      </c>
      <c r="F82" s="31">
        <f t="shared" si="8"/>
        <v>0.720624219377545</v>
      </c>
      <c r="G82" s="31">
        <f t="shared" si="7"/>
        <v>0.06815265001173867</v>
      </c>
      <c r="H82" s="66"/>
    </row>
    <row r="83" spans="1:8" ht="12.75">
      <c r="A83" s="20" t="s">
        <v>80</v>
      </c>
      <c r="B83" s="75">
        <v>100000</v>
      </c>
      <c r="C83" s="75">
        <v>100000</v>
      </c>
      <c r="D83" s="75">
        <f t="shared" si="6"/>
        <v>0</v>
      </c>
      <c r="E83" s="75">
        <v>100000</v>
      </c>
      <c r="F83" s="31">
        <f>E83/B83</f>
        <v>1</v>
      </c>
      <c r="G83" s="31">
        <f>E83/E$6</f>
        <v>0.005488992642840238</v>
      </c>
      <c r="H83" s="66"/>
    </row>
    <row r="84" spans="1:8" ht="12.75">
      <c r="A84" s="20" t="s">
        <v>89</v>
      </c>
      <c r="B84" s="75">
        <v>21800</v>
      </c>
      <c r="C84" s="75">
        <v>0</v>
      </c>
      <c r="D84" s="75">
        <f t="shared" si="6"/>
        <v>19276.51</v>
      </c>
      <c r="E84" s="75">
        <v>19276.51</v>
      </c>
      <c r="F84" s="31"/>
      <c r="G84" s="31"/>
      <c r="H84" s="66"/>
    </row>
    <row r="85" spans="1:8" ht="12.75">
      <c r="A85" s="20" t="s">
        <v>41</v>
      </c>
      <c r="B85" s="75">
        <v>28200</v>
      </c>
      <c r="C85" s="75">
        <v>14100</v>
      </c>
      <c r="D85" s="75">
        <f t="shared" si="6"/>
        <v>0</v>
      </c>
      <c r="E85" s="75">
        <v>14100</v>
      </c>
      <c r="F85" s="31">
        <f>E85/B85</f>
        <v>0.5</v>
      </c>
      <c r="G85" s="31">
        <f>E85/E$6</f>
        <v>0.0007739479626404736</v>
      </c>
      <c r="H85" s="66"/>
    </row>
    <row r="86" spans="1:8" ht="12.75">
      <c r="A86" s="29" t="s">
        <v>40</v>
      </c>
      <c r="B86" s="76">
        <v>2544642</v>
      </c>
      <c r="C86" s="76">
        <v>1747816</v>
      </c>
      <c r="D86" s="84">
        <f t="shared" si="6"/>
        <v>353367</v>
      </c>
      <c r="E86" s="76">
        <v>2101183</v>
      </c>
      <c r="F86" s="30">
        <f t="shared" si="8"/>
        <v>0.8257283342804214</v>
      </c>
      <c r="G86" s="30">
        <f t="shared" si="7"/>
        <v>0.11533378028260981</v>
      </c>
      <c r="H86" s="66"/>
    </row>
    <row r="87" spans="1:9" ht="12.75">
      <c r="A87" s="26" t="s">
        <v>23</v>
      </c>
      <c r="B87" s="88">
        <v>29147302</v>
      </c>
      <c r="C87" s="88">
        <v>13497148.38</v>
      </c>
      <c r="D87" s="88">
        <f t="shared" si="6"/>
        <v>1525330.5599999987</v>
      </c>
      <c r="E87" s="88">
        <v>15022478.94</v>
      </c>
      <c r="F87" s="28">
        <f t="shared" si="8"/>
        <v>0.515398610135511</v>
      </c>
      <c r="G87" s="28">
        <f aca="true" t="shared" si="9" ref="G87:G101">E87/E$87</f>
        <v>1</v>
      </c>
      <c r="I87" s="102"/>
    </row>
    <row r="88" spans="1:10" ht="12.75">
      <c r="A88" s="32" t="s">
        <v>38</v>
      </c>
      <c r="B88" s="79">
        <f>SUM(B89:B149)</f>
        <v>9205899</v>
      </c>
      <c r="C88" s="79">
        <f>SUM(C89:C149)</f>
        <v>2309598.2800000003</v>
      </c>
      <c r="D88" s="75">
        <f>E88-C88</f>
        <v>46079.83999999985</v>
      </c>
      <c r="E88" s="79">
        <f>SUM(E89:E149)</f>
        <v>2355678.12</v>
      </c>
      <c r="F88" s="33">
        <f t="shared" si="8"/>
        <v>0.2558878953592691</v>
      </c>
      <c r="G88" s="33">
        <f t="shared" si="9"/>
        <v>0.15681021284227542</v>
      </c>
      <c r="H88" s="102"/>
      <c r="I88" s="102"/>
      <c r="J88" s="2"/>
    </row>
    <row r="89" spans="1:7" ht="12.75">
      <c r="A89" s="20" t="s">
        <v>70</v>
      </c>
      <c r="B89" s="75">
        <v>61000</v>
      </c>
      <c r="C89" s="75">
        <v>6771</v>
      </c>
      <c r="D89" s="75">
        <f aca="true" t="shared" si="10" ref="D89:D118">E89-C89</f>
        <v>0</v>
      </c>
      <c r="E89" s="75">
        <v>6771</v>
      </c>
      <c r="F89" s="31">
        <f aca="true" t="shared" si="11" ref="F89:F118">E89/B89</f>
        <v>0.111</v>
      </c>
      <c r="G89" s="31">
        <f t="shared" si="9"/>
        <v>0.0004507245459982652</v>
      </c>
    </row>
    <row r="90" spans="1:7" ht="12.75">
      <c r="A90" s="20" t="s">
        <v>71</v>
      </c>
      <c r="B90" s="75">
        <v>78000</v>
      </c>
      <c r="C90" s="75">
        <v>7858.21</v>
      </c>
      <c r="D90" s="75">
        <f t="shared" si="10"/>
        <v>0</v>
      </c>
      <c r="E90" s="75">
        <v>7858.21</v>
      </c>
      <c r="F90" s="31">
        <f t="shared" si="11"/>
        <v>0.10074628205128205</v>
      </c>
      <c r="G90" s="31">
        <f>E90/E$87</f>
        <v>0.0005230967559605712</v>
      </c>
    </row>
    <row r="91" spans="1:7" ht="12.75">
      <c r="A91" s="20" t="s">
        <v>72</v>
      </c>
      <c r="B91" s="75">
        <v>17797</v>
      </c>
      <c r="C91" s="75">
        <v>17408.8</v>
      </c>
      <c r="D91" s="75">
        <f t="shared" si="10"/>
        <v>0</v>
      </c>
      <c r="E91" s="75">
        <v>17408.8</v>
      </c>
      <c r="F91" s="31">
        <f t="shared" si="11"/>
        <v>0.9781873349440917</v>
      </c>
      <c r="G91" s="31">
        <f>E91/E$87</f>
        <v>0.0011588500186640966</v>
      </c>
    </row>
    <row r="92" spans="1:7" ht="12.75">
      <c r="A92" s="20" t="s">
        <v>73</v>
      </c>
      <c r="B92" s="75">
        <v>847350</v>
      </c>
      <c r="C92" s="75">
        <v>0</v>
      </c>
      <c r="D92" s="75">
        <f t="shared" si="10"/>
        <v>0</v>
      </c>
      <c r="E92" s="75">
        <v>0</v>
      </c>
      <c r="F92" s="31">
        <f t="shared" si="11"/>
        <v>0</v>
      </c>
      <c r="G92" s="31">
        <f t="shared" si="9"/>
        <v>0</v>
      </c>
    </row>
    <row r="93" spans="1:7" ht="12.75">
      <c r="A93" s="20" t="s">
        <v>75</v>
      </c>
      <c r="B93" s="75">
        <v>2335712</v>
      </c>
      <c r="C93" s="75">
        <v>72956</v>
      </c>
      <c r="D93" s="75">
        <f t="shared" si="10"/>
        <v>459.8999999999942</v>
      </c>
      <c r="E93" s="75">
        <v>73415.9</v>
      </c>
      <c r="F93" s="31">
        <f t="shared" si="11"/>
        <v>0.03143191455110904</v>
      </c>
      <c r="G93" s="31">
        <f t="shared" si="9"/>
        <v>0.004887069590393448</v>
      </c>
    </row>
    <row r="94" spans="1:7" ht="12.75">
      <c r="A94" s="20" t="s">
        <v>74</v>
      </c>
      <c r="B94" s="75">
        <v>829221</v>
      </c>
      <c r="C94" s="75">
        <v>321882.38</v>
      </c>
      <c r="D94" s="75">
        <f t="shared" si="10"/>
        <v>0</v>
      </c>
      <c r="E94" s="75">
        <v>321882.38</v>
      </c>
      <c r="F94" s="31">
        <f t="shared" si="11"/>
        <v>0.3881744191234906</v>
      </c>
      <c r="G94" s="31">
        <f t="shared" si="9"/>
        <v>0.021426715343426536</v>
      </c>
    </row>
    <row r="95" spans="1:7" ht="12.75">
      <c r="A95" s="20" t="s">
        <v>106</v>
      </c>
      <c r="B95" s="75">
        <v>13650</v>
      </c>
      <c r="C95" s="75">
        <v>13631.16</v>
      </c>
      <c r="D95" s="75">
        <f t="shared" si="10"/>
        <v>0</v>
      </c>
      <c r="E95" s="75">
        <v>13631.16</v>
      </c>
      <c r="F95" s="31">
        <f t="shared" si="11"/>
        <v>0.9986197802197803</v>
      </c>
      <c r="G95" s="31">
        <f t="shared" si="9"/>
        <v>0.0009073841976709072</v>
      </c>
    </row>
    <row r="96" spans="1:7" ht="12.75">
      <c r="A96" s="20" t="s">
        <v>107</v>
      </c>
      <c r="B96" s="75">
        <f>8000+7000</f>
        <v>15000</v>
      </c>
      <c r="C96" s="75">
        <v>0</v>
      </c>
      <c r="D96" s="75">
        <f t="shared" si="10"/>
        <v>0</v>
      </c>
      <c r="E96" s="75">
        <v>0</v>
      </c>
      <c r="F96" s="31">
        <f t="shared" si="11"/>
        <v>0</v>
      </c>
      <c r="G96" s="31">
        <f t="shared" si="9"/>
        <v>0</v>
      </c>
    </row>
    <row r="97" spans="1:7" ht="12.75">
      <c r="A97" s="20" t="s">
        <v>108</v>
      </c>
      <c r="B97" s="75">
        <f>10000+24000</f>
        <v>34000</v>
      </c>
      <c r="C97" s="75">
        <v>732</v>
      </c>
      <c r="D97" s="75">
        <f t="shared" si="10"/>
        <v>25470.28</v>
      </c>
      <c r="E97" s="75">
        <v>26202.28</v>
      </c>
      <c r="F97" s="31">
        <f t="shared" si="11"/>
        <v>0.770655294117647</v>
      </c>
      <c r="G97" s="31">
        <f t="shared" si="9"/>
        <v>0.001744204808317741</v>
      </c>
    </row>
    <row r="98" spans="1:7" ht="12.75">
      <c r="A98" s="20" t="s">
        <v>109</v>
      </c>
      <c r="B98" s="75">
        <v>5000</v>
      </c>
      <c r="C98" s="75">
        <v>5000</v>
      </c>
      <c r="D98" s="75">
        <f t="shared" si="10"/>
        <v>0</v>
      </c>
      <c r="E98" s="75">
        <v>5000</v>
      </c>
      <c r="F98" s="31">
        <f t="shared" si="11"/>
        <v>1</v>
      </c>
      <c r="G98" s="31">
        <f t="shared" si="9"/>
        <v>0.0003328345488098251</v>
      </c>
    </row>
    <row r="99" spans="1:7" ht="12.75">
      <c r="A99" s="20" t="s">
        <v>111</v>
      </c>
      <c r="B99" s="75">
        <v>6300</v>
      </c>
      <c r="C99" s="75">
        <v>0</v>
      </c>
      <c r="D99" s="75">
        <f t="shared" si="10"/>
        <v>0</v>
      </c>
      <c r="E99" s="75">
        <v>0</v>
      </c>
      <c r="F99" s="31">
        <f t="shared" si="11"/>
        <v>0</v>
      </c>
      <c r="G99" s="31">
        <f t="shared" si="9"/>
        <v>0</v>
      </c>
    </row>
    <row r="100" spans="1:7" ht="12.75">
      <c r="A100" s="20" t="s">
        <v>110</v>
      </c>
      <c r="B100" s="75">
        <v>4270</v>
      </c>
      <c r="C100" s="75">
        <v>0</v>
      </c>
      <c r="D100" s="75">
        <f t="shared" si="10"/>
        <v>0</v>
      </c>
      <c r="E100" s="75">
        <v>0</v>
      </c>
      <c r="F100" s="31"/>
      <c r="G100" s="31">
        <f t="shared" si="9"/>
        <v>0</v>
      </c>
    </row>
    <row r="101" spans="1:7" ht="12.75">
      <c r="A101" s="20" t="s">
        <v>112</v>
      </c>
      <c r="B101" s="75">
        <v>100000</v>
      </c>
      <c r="C101" s="75">
        <v>0</v>
      </c>
      <c r="D101" s="75">
        <f t="shared" si="10"/>
        <v>0</v>
      </c>
      <c r="E101" s="75">
        <v>0</v>
      </c>
      <c r="F101" s="31">
        <f t="shared" si="11"/>
        <v>0</v>
      </c>
      <c r="G101" s="31">
        <f t="shared" si="9"/>
        <v>0</v>
      </c>
    </row>
    <row r="102" spans="1:7" ht="12.75">
      <c r="A102" s="20" t="s">
        <v>113</v>
      </c>
      <c r="B102" s="75">
        <v>73000</v>
      </c>
      <c r="C102" s="75">
        <v>72407.15</v>
      </c>
      <c r="D102" s="75">
        <f t="shared" si="10"/>
        <v>0</v>
      </c>
      <c r="E102" s="75">
        <v>72407.15</v>
      </c>
      <c r="F102" s="31">
        <f t="shared" si="11"/>
        <v>0.9918787671232876</v>
      </c>
      <c r="G102" s="31">
        <f>E102/E$87</f>
        <v>0.0048199202201710655</v>
      </c>
    </row>
    <row r="103" spans="1:7" ht="12.75">
      <c r="A103" s="20" t="s">
        <v>114</v>
      </c>
      <c r="B103" s="75">
        <f>73800+8800</f>
        <v>82600</v>
      </c>
      <c r="C103" s="75">
        <v>73618.03</v>
      </c>
      <c r="D103" s="75">
        <f t="shared" si="10"/>
        <v>0</v>
      </c>
      <c r="E103" s="75">
        <f>69818.03+3800</f>
        <v>73618.03</v>
      </c>
      <c r="F103" s="31">
        <f t="shared" si="11"/>
        <v>0.8912594430992736</v>
      </c>
      <c r="G103" s="31">
        <f>E103/E$87</f>
        <v>0.0049005247598636345</v>
      </c>
    </row>
    <row r="104" spans="1:7" ht="12.75">
      <c r="A104" s="20" t="s">
        <v>115</v>
      </c>
      <c r="B104" s="75">
        <v>4500</v>
      </c>
      <c r="C104" s="75"/>
      <c r="D104" s="75"/>
      <c r="E104" s="75">
        <v>0</v>
      </c>
      <c r="F104" s="31"/>
      <c r="G104" s="31"/>
    </row>
    <row r="105" spans="1:7" ht="12.75">
      <c r="A105" s="20" t="s">
        <v>116</v>
      </c>
      <c r="B105" s="75">
        <v>171200</v>
      </c>
      <c r="C105" s="75">
        <v>1830</v>
      </c>
      <c r="D105" s="75">
        <f t="shared" si="10"/>
        <v>5490</v>
      </c>
      <c r="E105" s="75">
        <v>7320</v>
      </c>
      <c r="F105" s="31">
        <f t="shared" si="11"/>
        <v>0.04275700934579439</v>
      </c>
      <c r="G105" s="31">
        <f>E105/E$87</f>
        <v>0.000487269779457584</v>
      </c>
    </row>
    <row r="106" spans="1:7" ht="12.75">
      <c r="A106" s="20" t="s">
        <v>117</v>
      </c>
      <c r="B106" s="75">
        <v>4673</v>
      </c>
      <c r="C106" s="75">
        <v>4672.6</v>
      </c>
      <c r="D106" s="75">
        <f t="shared" si="10"/>
        <v>0</v>
      </c>
      <c r="E106" s="75">
        <v>4672.6</v>
      </c>
      <c r="F106" s="31">
        <f t="shared" si="11"/>
        <v>0.9999144018831586</v>
      </c>
      <c r="G106" s="31">
        <f>E106/E$87</f>
        <v>0.0003110405425537578</v>
      </c>
    </row>
    <row r="107" spans="1:7" ht="12.75">
      <c r="A107" s="20" t="s">
        <v>118</v>
      </c>
      <c r="B107" s="75">
        <v>18600</v>
      </c>
      <c r="C107" s="75">
        <v>18600</v>
      </c>
      <c r="D107" s="75">
        <f t="shared" si="10"/>
        <v>0</v>
      </c>
      <c r="E107" s="75">
        <v>18600</v>
      </c>
      <c r="F107" s="31">
        <v>0</v>
      </c>
      <c r="G107" s="31">
        <v>0</v>
      </c>
    </row>
    <row r="108" spans="1:7" ht="12.75">
      <c r="A108" s="20" t="s">
        <v>119</v>
      </c>
      <c r="B108" s="75">
        <v>19500</v>
      </c>
      <c r="C108" s="75">
        <v>0</v>
      </c>
      <c r="D108" s="75">
        <f t="shared" si="10"/>
        <v>5000</v>
      </c>
      <c r="E108" s="75">
        <v>5000</v>
      </c>
      <c r="F108" s="31">
        <v>0</v>
      </c>
      <c r="G108" s="31">
        <v>0</v>
      </c>
    </row>
    <row r="109" spans="1:7" ht="12.75">
      <c r="A109" s="20" t="s">
        <v>120</v>
      </c>
      <c r="B109" s="75">
        <v>120000</v>
      </c>
      <c r="C109" s="75">
        <v>0</v>
      </c>
      <c r="D109" s="75">
        <f t="shared" si="10"/>
        <v>0</v>
      </c>
      <c r="E109" s="75">
        <v>0</v>
      </c>
      <c r="F109" s="31">
        <v>0</v>
      </c>
      <c r="G109" s="31">
        <v>0</v>
      </c>
    </row>
    <row r="110" spans="1:7" ht="12.75">
      <c r="A110" s="20" t="s">
        <v>121</v>
      </c>
      <c r="B110" s="75">
        <v>5360</v>
      </c>
      <c r="C110" s="75"/>
      <c r="D110" s="75"/>
      <c r="E110" s="75">
        <v>5360</v>
      </c>
      <c r="F110" s="31"/>
      <c r="G110" s="31"/>
    </row>
    <row r="111" spans="1:7" ht="12.75">
      <c r="A111" s="20" t="s">
        <v>122</v>
      </c>
      <c r="B111" s="75">
        <v>5000</v>
      </c>
      <c r="C111" s="75"/>
      <c r="D111" s="75"/>
      <c r="E111" s="75">
        <v>0</v>
      </c>
      <c r="F111" s="31"/>
      <c r="G111" s="31"/>
    </row>
    <row r="112" spans="1:7" ht="12.75">
      <c r="A112" s="20" t="s">
        <v>123</v>
      </c>
      <c r="B112" s="75">
        <v>5000</v>
      </c>
      <c r="C112" s="75">
        <v>0</v>
      </c>
      <c r="D112" s="75">
        <f t="shared" si="10"/>
        <v>0</v>
      </c>
      <c r="E112" s="75">
        <v>0</v>
      </c>
      <c r="F112" s="31">
        <f t="shared" si="11"/>
        <v>0</v>
      </c>
      <c r="G112" s="31">
        <f aca="true" t="shared" si="12" ref="G112:G118">E112/E$87</f>
        <v>0</v>
      </c>
    </row>
    <row r="113" spans="1:7" ht="12.75">
      <c r="A113" s="20" t="s">
        <v>124</v>
      </c>
      <c r="B113" s="75">
        <v>148260</v>
      </c>
      <c r="C113" s="75">
        <v>14000</v>
      </c>
      <c r="D113" s="75">
        <f t="shared" si="10"/>
        <v>1830</v>
      </c>
      <c r="E113" s="75">
        <v>15830</v>
      </c>
      <c r="F113" s="31">
        <f t="shared" si="11"/>
        <v>0.10677188722514501</v>
      </c>
      <c r="G113" s="31">
        <f t="shared" si="12"/>
        <v>0.0010537541815319063</v>
      </c>
    </row>
    <row r="114" spans="1:7" ht="12.75">
      <c r="A114" s="20" t="s">
        <v>125</v>
      </c>
      <c r="B114" s="75">
        <v>40000</v>
      </c>
      <c r="C114" s="75"/>
      <c r="D114" s="75"/>
      <c r="E114" s="75">
        <v>0</v>
      </c>
      <c r="F114" s="31"/>
      <c r="G114" s="31"/>
    </row>
    <row r="115" spans="1:7" ht="12.75">
      <c r="A115" s="20" t="s">
        <v>126</v>
      </c>
      <c r="B115" s="75">
        <v>6100</v>
      </c>
      <c r="C115" s="75">
        <v>2915</v>
      </c>
      <c r="D115" s="75">
        <f t="shared" si="10"/>
        <v>0</v>
      </c>
      <c r="E115" s="75">
        <v>2915</v>
      </c>
      <c r="F115" s="31">
        <f>E115/B115</f>
        <v>0.4778688524590164</v>
      </c>
      <c r="G115" s="31">
        <f t="shared" si="12"/>
        <v>0.00019404254195612804</v>
      </c>
    </row>
    <row r="116" spans="1:7" ht="12.75">
      <c r="A116" s="20" t="s">
        <v>127</v>
      </c>
      <c r="B116" s="75">
        <v>13000</v>
      </c>
      <c r="C116" s="75">
        <v>12998</v>
      </c>
      <c r="D116" s="75">
        <f t="shared" si="10"/>
        <v>0</v>
      </c>
      <c r="E116" s="75">
        <v>12998</v>
      </c>
      <c r="F116" s="31">
        <f t="shared" si="11"/>
        <v>0.9998461538461538</v>
      </c>
      <c r="G116" s="31">
        <f t="shared" si="12"/>
        <v>0.0008652366930860214</v>
      </c>
    </row>
    <row r="117" spans="1:7" ht="12.75">
      <c r="A117" s="20" t="s">
        <v>128</v>
      </c>
      <c r="B117" s="75">
        <v>20000</v>
      </c>
      <c r="C117" s="75"/>
      <c r="D117" s="75"/>
      <c r="E117" s="75">
        <v>0</v>
      </c>
      <c r="F117" s="31">
        <f t="shared" si="11"/>
        <v>0</v>
      </c>
      <c r="G117" s="31">
        <f t="shared" si="12"/>
        <v>0</v>
      </c>
    </row>
    <row r="118" spans="1:7" ht="12.75">
      <c r="A118" s="26" t="s">
        <v>129</v>
      </c>
      <c r="B118" s="88">
        <f>8000-2800</f>
        <v>5200</v>
      </c>
      <c r="C118" s="88">
        <v>5145.72</v>
      </c>
      <c r="D118" s="88">
        <f t="shared" si="10"/>
        <v>0</v>
      </c>
      <c r="E118" s="88">
        <v>5145.72</v>
      </c>
      <c r="F118" s="28">
        <f t="shared" si="11"/>
        <v>0.9895615384615385</v>
      </c>
      <c r="G118" s="28">
        <f t="shared" si="12"/>
        <v>0.0003425346789003387</v>
      </c>
    </row>
    <row r="119" spans="1:7" s="7" customFormat="1" ht="20.25" customHeight="1">
      <c r="A119" s="48"/>
      <c r="B119" s="40"/>
      <c r="C119" s="40"/>
      <c r="D119" s="40"/>
      <c r="E119" s="40"/>
      <c r="F119" s="49"/>
      <c r="G119" s="49"/>
    </row>
    <row r="120" spans="1:7" s="7" customFormat="1" ht="20.25" customHeight="1">
      <c r="A120" s="48"/>
      <c r="B120" s="40"/>
      <c r="C120" s="40"/>
      <c r="D120" s="50"/>
      <c r="E120" s="40"/>
      <c r="F120" s="49"/>
      <c r="G120" s="49"/>
    </row>
    <row r="121" spans="1:7" ht="16.5" customHeight="1">
      <c r="A121" s="22" t="s">
        <v>0</v>
      </c>
      <c r="B121" s="23" t="s">
        <v>1</v>
      </c>
      <c r="C121" s="65" t="s">
        <v>42</v>
      </c>
      <c r="D121" s="106"/>
      <c r="E121" s="24"/>
      <c r="F121" s="25" t="s">
        <v>2</v>
      </c>
      <c r="G121" s="23" t="s">
        <v>3</v>
      </c>
    </row>
    <row r="122" spans="1:8" ht="16.5" customHeight="1">
      <c r="A122" s="26"/>
      <c r="B122" s="19" t="s">
        <v>4</v>
      </c>
      <c r="C122" s="19" t="s">
        <v>81</v>
      </c>
      <c r="D122" s="27" t="s">
        <v>87</v>
      </c>
      <c r="E122" s="19" t="s">
        <v>88</v>
      </c>
      <c r="F122" s="28" t="s">
        <v>5</v>
      </c>
      <c r="G122" s="19" t="s">
        <v>6</v>
      </c>
      <c r="H122" s="6"/>
    </row>
    <row r="123" spans="1:7" ht="12.75">
      <c r="A123" s="71" t="s">
        <v>130</v>
      </c>
      <c r="B123" s="75">
        <v>72000</v>
      </c>
      <c r="C123" s="75">
        <v>2440</v>
      </c>
      <c r="D123" s="75">
        <f>E123-C123</f>
        <v>1573.8000000000002</v>
      </c>
      <c r="E123" s="75">
        <v>4013.8</v>
      </c>
      <c r="F123" s="31">
        <f aca="true" t="shared" si="13" ref="F123:F131">E123/B123</f>
        <v>0.055747222222222226</v>
      </c>
      <c r="G123" s="31">
        <f aca="true" t="shared" si="14" ref="G123:G131">E123/E$87</f>
        <v>0.00026718626240257524</v>
      </c>
    </row>
    <row r="124" spans="1:7" ht="12.75">
      <c r="A124" s="71" t="s">
        <v>131</v>
      </c>
      <c r="B124" s="75">
        <v>374000</v>
      </c>
      <c r="C124" s="75">
        <v>363910.23</v>
      </c>
      <c r="D124" s="75">
        <f>E124-C124</f>
        <v>0</v>
      </c>
      <c r="E124" s="75">
        <v>363910.23</v>
      </c>
      <c r="F124" s="31">
        <f t="shared" si="13"/>
        <v>0.9730220053475935</v>
      </c>
      <c r="G124" s="31">
        <f t="shared" si="14"/>
        <v>0.024224379441865937</v>
      </c>
    </row>
    <row r="125" spans="1:7" ht="12.75">
      <c r="A125" s="20" t="s">
        <v>132</v>
      </c>
      <c r="B125" s="75">
        <v>350000</v>
      </c>
      <c r="C125" s="75">
        <v>0</v>
      </c>
      <c r="D125" s="75">
        <f>E125-C125</f>
        <v>0</v>
      </c>
      <c r="E125" s="75">
        <v>0</v>
      </c>
      <c r="F125" s="31">
        <f t="shared" si="13"/>
        <v>0</v>
      </c>
      <c r="G125" s="31">
        <f t="shared" si="14"/>
        <v>0</v>
      </c>
    </row>
    <row r="126" spans="1:8" ht="13.5" customHeight="1">
      <c r="A126" s="20" t="s">
        <v>133</v>
      </c>
      <c r="B126" s="87">
        <v>61000</v>
      </c>
      <c r="C126" s="87">
        <v>0</v>
      </c>
      <c r="D126" s="87">
        <f>E126-C126</f>
        <v>0</v>
      </c>
      <c r="E126" s="87">
        <v>0</v>
      </c>
      <c r="F126" s="45">
        <f t="shared" si="13"/>
        <v>0</v>
      </c>
      <c r="G126" s="45">
        <f t="shared" si="14"/>
        <v>0</v>
      </c>
      <c r="H126" s="112"/>
    </row>
    <row r="127" spans="1:7" s="6" customFormat="1" ht="12.75">
      <c r="A127" s="20" t="s">
        <v>134</v>
      </c>
      <c r="B127" s="14">
        <v>13157</v>
      </c>
      <c r="C127" s="81">
        <v>13156.54</v>
      </c>
      <c r="D127" s="14">
        <f aca="true" t="shared" si="15" ref="D127:D141">E127-C127</f>
        <v>0</v>
      </c>
      <c r="E127" s="81">
        <v>13156.54</v>
      </c>
      <c r="F127" s="42">
        <f t="shared" si="13"/>
        <v>0.9999650376225584</v>
      </c>
      <c r="G127" s="39">
        <f t="shared" si="14"/>
        <v>0.0008757902109596834</v>
      </c>
    </row>
    <row r="128" spans="1:7" s="6" customFormat="1" ht="12.75">
      <c r="A128" s="20" t="s">
        <v>135</v>
      </c>
      <c r="B128" s="14">
        <v>3014</v>
      </c>
      <c r="C128" s="81">
        <v>3013.4</v>
      </c>
      <c r="D128" s="14">
        <f t="shared" si="15"/>
        <v>0</v>
      </c>
      <c r="E128" s="81">
        <v>3013.4</v>
      </c>
      <c r="F128" s="42">
        <f t="shared" si="13"/>
        <v>0.9998009289980093</v>
      </c>
      <c r="G128" s="39">
        <f t="shared" si="14"/>
        <v>0.00020059272587670543</v>
      </c>
    </row>
    <row r="129" spans="1:7" s="6" customFormat="1" ht="12.75">
      <c r="A129" s="20" t="s">
        <v>136</v>
      </c>
      <c r="B129" s="87">
        <v>52000</v>
      </c>
      <c r="C129" s="81">
        <v>51143.21</v>
      </c>
      <c r="D129" s="81">
        <f t="shared" si="15"/>
        <v>0</v>
      </c>
      <c r="E129" s="81">
        <v>51143.21</v>
      </c>
      <c r="F129" s="45">
        <f t="shared" si="13"/>
        <v>0.9835232692307692</v>
      </c>
      <c r="G129" s="39">
        <f t="shared" si="14"/>
        <v>0.0034044454450072275</v>
      </c>
    </row>
    <row r="130" spans="1:7" ht="12.75">
      <c r="A130" s="20" t="s">
        <v>137</v>
      </c>
      <c r="B130" s="75">
        <v>34000</v>
      </c>
      <c r="C130" s="81">
        <v>33718.81</v>
      </c>
      <c r="D130" s="14">
        <f t="shared" si="15"/>
        <v>0</v>
      </c>
      <c r="E130" s="81">
        <v>33718.81</v>
      </c>
      <c r="F130" s="31">
        <f t="shared" si="13"/>
        <v>0.9917297058823529</v>
      </c>
      <c r="G130" s="31">
        <f t="shared" si="14"/>
        <v>0.0022445569825508436</v>
      </c>
    </row>
    <row r="131" spans="1:7" ht="12.75">
      <c r="A131" s="20" t="s">
        <v>138</v>
      </c>
      <c r="B131" s="75">
        <v>23000</v>
      </c>
      <c r="C131" s="81">
        <v>22852.62</v>
      </c>
      <c r="D131" s="14">
        <f t="shared" si="15"/>
        <v>0</v>
      </c>
      <c r="E131" s="81">
        <v>22852.62</v>
      </c>
      <c r="F131" s="31">
        <f t="shared" si="13"/>
        <v>0.9935921739130434</v>
      </c>
      <c r="G131" s="31">
        <f t="shared" si="14"/>
        <v>0.0015212282933644771</v>
      </c>
    </row>
    <row r="132" spans="1:7" ht="12.75">
      <c r="A132" s="20" t="s">
        <v>139</v>
      </c>
      <c r="B132" s="75"/>
      <c r="C132" s="81"/>
      <c r="D132" s="14">
        <f t="shared" si="15"/>
        <v>0</v>
      </c>
      <c r="E132" s="81"/>
      <c r="F132" s="31"/>
      <c r="G132" s="31"/>
    </row>
    <row r="133" spans="1:7" ht="12.75">
      <c r="A133" s="20" t="s">
        <v>79</v>
      </c>
      <c r="B133" s="75">
        <v>1450000</v>
      </c>
      <c r="C133" s="81">
        <v>0</v>
      </c>
      <c r="D133" s="14">
        <f t="shared" si="15"/>
        <v>453.1</v>
      </c>
      <c r="E133" s="81">
        <v>453.1</v>
      </c>
      <c r="F133" s="31">
        <f aca="true" t="shared" si="16" ref="F133:F150">E133/B133</f>
        <v>0.00031248275862068964</v>
      </c>
      <c r="G133" s="31">
        <f aca="true" t="shared" si="17" ref="G133:G150">E133/E$87</f>
        <v>3.0161466813146357E-05</v>
      </c>
    </row>
    <row r="134" spans="1:7" ht="12.75">
      <c r="A134" s="20" t="s">
        <v>140</v>
      </c>
      <c r="B134" s="14">
        <v>100000</v>
      </c>
      <c r="C134" s="81">
        <v>33794</v>
      </c>
      <c r="D134" s="14">
        <f t="shared" si="15"/>
        <v>0</v>
      </c>
      <c r="E134" s="81">
        <v>33794</v>
      </c>
      <c r="F134" s="31">
        <f t="shared" si="16"/>
        <v>0.33794</v>
      </c>
      <c r="G134" s="31">
        <f t="shared" si="17"/>
        <v>0.002249562148495846</v>
      </c>
    </row>
    <row r="135" spans="1:7" s="18" customFormat="1" ht="14.25" customHeight="1">
      <c r="A135" s="20" t="s">
        <v>141</v>
      </c>
      <c r="B135" s="75">
        <v>1099000</v>
      </c>
      <c r="C135" s="81">
        <v>1098971.79</v>
      </c>
      <c r="D135" s="14">
        <f t="shared" si="15"/>
        <v>0</v>
      </c>
      <c r="E135" s="81">
        <v>1098971.79</v>
      </c>
      <c r="F135" s="31">
        <f t="shared" si="16"/>
        <v>0.9999743312101911</v>
      </c>
      <c r="G135" s="31">
        <f t="shared" si="17"/>
        <v>0.07315515597587519</v>
      </c>
    </row>
    <row r="136" spans="1:7" s="18" customFormat="1" ht="14.25" customHeight="1">
      <c r="A136" s="20" t="s">
        <v>142</v>
      </c>
      <c r="B136" s="75">
        <v>0</v>
      </c>
      <c r="C136" s="81">
        <v>0</v>
      </c>
      <c r="D136" s="14">
        <f t="shared" si="15"/>
        <v>0</v>
      </c>
      <c r="E136" s="81">
        <v>0</v>
      </c>
      <c r="F136" s="31"/>
      <c r="G136" s="31">
        <f t="shared" si="17"/>
        <v>0</v>
      </c>
    </row>
    <row r="137" spans="1:7" s="18" customFormat="1" ht="14.25" customHeight="1">
      <c r="A137" s="20" t="s">
        <v>143</v>
      </c>
      <c r="B137" s="75">
        <v>10000</v>
      </c>
      <c r="C137" s="81">
        <v>9857.6</v>
      </c>
      <c r="D137" s="14">
        <f t="shared" si="15"/>
        <v>0</v>
      </c>
      <c r="E137" s="81">
        <v>9857.6</v>
      </c>
      <c r="F137" s="31">
        <f t="shared" si="16"/>
        <v>0.9857600000000001</v>
      </c>
      <c r="G137" s="31">
        <f t="shared" si="17"/>
        <v>0.0006561899696695464</v>
      </c>
    </row>
    <row r="138" spans="1:7" s="18" customFormat="1" ht="14.25" customHeight="1">
      <c r="A138" s="20" t="s">
        <v>144</v>
      </c>
      <c r="B138" s="75">
        <v>9500</v>
      </c>
      <c r="C138" s="81">
        <v>7708.61</v>
      </c>
      <c r="D138" s="14">
        <f t="shared" si="15"/>
        <v>0</v>
      </c>
      <c r="E138" s="81">
        <v>7708.61</v>
      </c>
      <c r="F138" s="31">
        <f t="shared" si="16"/>
        <v>0.8114326315789473</v>
      </c>
      <c r="G138" s="31">
        <f t="shared" si="17"/>
        <v>0.0005131383462601812</v>
      </c>
    </row>
    <row r="139" spans="1:7" s="18" customFormat="1" ht="14.25" customHeight="1">
      <c r="A139" s="71" t="s">
        <v>145</v>
      </c>
      <c r="B139" s="75">
        <v>12500</v>
      </c>
      <c r="C139" s="81">
        <v>12444</v>
      </c>
      <c r="D139" s="14">
        <f t="shared" si="15"/>
        <v>0</v>
      </c>
      <c r="E139" s="81">
        <v>12444</v>
      </c>
      <c r="F139" s="31">
        <f t="shared" si="16"/>
        <v>0.99552</v>
      </c>
      <c r="G139" s="31">
        <f t="shared" si="17"/>
        <v>0.0008283586250778928</v>
      </c>
    </row>
    <row r="140" spans="1:7" s="18" customFormat="1" ht="14.25" customHeight="1">
      <c r="A140" s="71" t="s">
        <v>146</v>
      </c>
      <c r="B140" s="75">
        <v>45000</v>
      </c>
      <c r="C140" s="81">
        <v>0</v>
      </c>
      <c r="D140" s="14">
        <f t="shared" si="15"/>
        <v>0</v>
      </c>
      <c r="E140" s="81">
        <v>0</v>
      </c>
      <c r="F140" s="31">
        <f t="shared" si="16"/>
        <v>0</v>
      </c>
      <c r="G140" s="31">
        <f t="shared" si="17"/>
        <v>0</v>
      </c>
    </row>
    <row r="141" spans="1:7" s="18" customFormat="1" ht="14.25" customHeight="1">
      <c r="A141" s="71" t="s">
        <v>147</v>
      </c>
      <c r="B141" s="75">
        <v>4162</v>
      </c>
      <c r="C141" s="81">
        <v>4161.42</v>
      </c>
      <c r="D141" s="14">
        <f t="shared" si="15"/>
        <v>0</v>
      </c>
      <c r="E141" s="81">
        <v>4161.42</v>
      </c>
      <c r="F141" s="31">
        <f t="shared" si="16"/>
        <v>0.9998606439211918</v>
      </c>
      <c r="G141" s="31">
        <f t="shared" si="17"/>
        <v>0.0002770128696216365</v>
      </c>
    </row>
    <row r="142" spans="1:7" s="18" customFormat="1" ht="14.25" customHeight="1">
      <c r="A142" s="20" t="s">
        <v>148</v>
      </c>
      <c r="B142" s="75">
        <v>6683</v>
      </c>
      <c r="C142" s="81">
        <v>0</v>
      </c>
      <c r="D142" s="14">
        <f>E142-C142</f>
        <v>0</v>
      </c>
      <c r="E142" s="81">
        <v>0</v>
      </c>
      <c r="F142" s="31">
        <f aca="true" t="shared" si="18" ref="F142:F149">E142/B142</f>
        <v>0</v>
      </c>
      <c r="G142" s="31">
        <f aca="true" t="shared" si="19" ref="G142:G149">E142/E$87</f>
        <v>0</v>
      </c>
    </row>
    <row r="143" spans="1:7" s="18" customFormat="1" ht="14.25" customHeight="1">
      <c r="A143" s="71" t="s">
        <v>149</v>
      </c>
      <c r="B143" s="75">
        <v>80000</v>
      </c>
      <c r="C143" s="81"/>
      <c r="D143" s="14"/>
      <c r="E143" s="81">
        <v>0</v>
      </c>
      <c r="F143" s="31">
        <f t="shared" si="18"/>
        <v>0</v>
      </c>
      <c r="G143" s="31">
        <f t="shared" si="19"/>
        <v>0</v>
      </c>
    </row>
    <row r="144" spans="1:7" s="18" customFormat="1" ht="14.25" customHeight="1">
      <c r="A144" s="110" t="s">
        <v>150</v>
      </c>
      <c r="B144" s="75">
        <v>180000</v>
      </c>
      <c r="C144" s="81"/>
      <c r="D144" s="14"/>
      <c r="E144" s="81">
        <v>442.76</v>
      </c>
      <c r="F144" s="31">
        <f t="shared" si="18"/>
        <v>0.0024597777777777777</v>
      </c>
      <c r="G144" s="31">
        <f t="shared" si="19"/>
        <v>2.9473164966207636E-05</v>
      </c>
    </row>
    <row r="145" spans="1:7" s="18" customFormat="1" ht="14.25" customHeight="1">
      <c r="A145" s="110" t="s">
        <v>151</v>
      </c>
      <c r="B145" s="75">
        <v>60000</v>
      </c>
      <c r="C145" s="81"/>
      <c r="D145" s="14"/>
      <c r="E145" s="81">
        <v>0</v>
      </c>
      <c r="F145" s="31">
        <f t="shared" si="18"/>
        <v>0</v>
      </c>
      <c r="G145" s="31">
        <f t="shared" si="19"/>
        <v>0</v>
      </c>
    </row>
    <row r="146" spans="1:7" s="18" customFormat="1" ht="14.25" customHeight="1">
      <c r="A146" s="110" t="s">
        <v>152</v>
      </c>
      <c r="B146" s="75">
        <v>7100</v>
      </c>
      <c r="C146" s="81"/>
      <c r="D146" s="14"/>
      <c r="E146" s="81">
        <v>0</v>
      </c>
      <c r="F146" s="31">
        <f t="shared" si="18"/>
        <v>0</v>
      </c>
      <c r="G146" s="31">
        <f t="shared" si="19"/>
        <v>0</v>
      </c>
    </row>
    <row r="147" spans="1:7" s="18" customFormat="1" ht="14.25" customHeight="1">
      <c r="A147" s="110" t="s">
        <v>153</v>
      </c>
      <c r="B147" s="75">
        <v>35000</v>
      </c>
      <c r="C147" s="81"/>
      <c r="D147" s="14"/>
      <c r="E147" s="81">
        <v>0</v>
      </c>
      <c r="F147" s="31">
        <f t="shared" si="18"/>
        <v>0</v>
      </c>
      <c r="G147" s="31">
        <f t="shared" si="19"/>
        <v>0</v>
      </c>
    </row>
    <row r="148" spans="1:7" s="18" customFormat="1" ht="14.25" customHeight="1">
      <c r="A148" s="109" t="s">
        <v>154</v>
      </c>
      <c r="B148" s="75">
        <v>5490</v>
      </c>
      <c r="C148" s="81"/>
      <c r="D148" s="14"/>
      <c r="E148" s="81">
        <v>0</v>
      </c>
      <c r="F148" s="31">
        <f t="shared" si="18"/>
        <v>0</v>
      </c>
      <c r="G148" s="31">
        <f t="shared" si="19"/>
        <v>0</v>
      </c>
    </row>
    <row r="149" spans="1:7" s="18" customFormat="1" ht="14.25" customHeight="1">
      <c r="A149" s="20" t="s">
        <v>155</v>
      </c>
      <c r="B149" s="75">
        <v>30000</v>
      </c>
      <c r="C149" s="81"/>
      <c r="D149" s="14"/>
      <c r="E149" s="81">
        <v>0</v>
      </c>
      <c r="F149" s="31">
        <f t="shared" si="18"/>
        <v>0</v>
      </c>
      <c r="G149" s="31">
        <f t="shared" si="19"/>
        <v>0</v>
      </c>
    </row>
    <row r="150" spans="1:9" s="18" customFormat="1" ht="20.25">
      <c r="A150" s="36" t="s">
        <v>24</v>
      </c>
      <c r="B150" s="76">
        <f>B87-B88</f>
        <v>19941403</v>
      </c>
      <c r="C150" s="76">
        <f>C87-C88</f>
        <v>11187550.100000001</v>
      </c>
      <c r="D150" s="76">
        <f>E150-C150</f>
        <v>1479250.7199999988</v>
      </c>
      <c r="E150" s="76">
        <f>E87-E88</f>
        <v>12666800.82</v>
      </c>
      <c r="F150" s="30">
        <f t="shared" si="16"/>
        <v>0.6352010848985902</v>
      </c>
      <c r="G150" s="38">
        <f t="shared" si="17"/>
        <v>0.8431897871577246</v>
      </c>
      <c r="I150" s="102"/>
    </row>
    <row r="151" spans="1:9" s="18" customFormat="1" ht="20.25">
      <c r="A151" s="48"/>
      <c r="B151" s="113"/>
      <c r="C151" s="113"/>
      <c r="D151" s="113"/>
      <c r="E151" s="113"/>
      <c r="F151" s="49"/>
      <c r="G151" s="49"/>
      <c r="I151" s="119"/>
    </row>
    <row r="152" spans="1:9" s="18" customFormat="1" ht="20.25">
      <c r="A152" s="48"/>
      <c r="B152" s="113"/>
      <c r="C152" s="113"/>
      <c r="D152" s="113"/>
      <c r="E152" s="113"/>
      <c r="F152" s="49"/>
      <c r="G152" s="49"/>
      <c r="I152" s="119"/>
    </row>
    <row r="153" spans="1:9" s="18" customFormat="1" ht="20.25">
      <c r="A153" s="48"/>
      <c r="B153" s="113"/>
      <c r="C153" s="113"/>
      <c r="D153" s="113"/>
      <c r="E153" s="113"/>
      <c r="F153" s="49"/>
      <c r="G153" s="49"/>
      <c r="I153" s="119"/>
    </row>
    <row r="154" spans="1:9" s="18" customFormat="1" ht="20.25">
      <c r="A154" s="120"/>
      <c r="B154" s="121"/>
      <c r="C154" s="121"/>
      <c r="D154" s="121"/>
      <c r="E154" s="121"/>
      <c r="F154" s="69"/>
      <c r="G154" s="69"/>
      <c r="I154" s="119"/>
    </row>
    <row r="155" spans="1:7" ht="16.5" customHeight="1">
      <c r="A155" s="114" t="s">
        <v>0</v>
      </c>
      <c r="B155" s="37" t="s">
        <v>1</v>
      </c>
      <c r="C155" s="115" t="s">
        <v>42</v>
      </c>
      <c r="D155" s="116"/>
      <c r="E155" s="117"/>
      <c r="F155" s="118" t="s">
        <v>2</v>
      </c>
      <c r="G155" s="37" t="s">
        <v>3</v>
      </c>
    </row>
    <row r="156" spans="1:8" ht="16.5" customHeight="1">
      <c r="A156" s="26"/>
      <c r="B156" s="19" t="s">
        <v>4</v>
      </c>
      <c r="C156" s="19" t="s">
        <v>81</v>
      </c>
      <c r="D156" s="27" t="s">
        <v>87</v>
      </c>
      <c r="E156" s="19" t="s">
        <v>88</v>
      </c>
      <c r="F156" s="28" t="s">
        <v>5</v>
      </c>
      <c r="G156" s="19" t="s">
        <v>6</v>
      </c>
      <c r="H156" s="6"/>
    </row>
    <row r="157" spans="1:9" s="15" customFormat="1" ht="15.75" thickBot="1">
      <c r="A157" s="51" t="s">
        <v>63</v>
      </c>
      <c r="B157" s="89">
        <f>B6-B87</f>
        <v>-6323766</v>
      </c>
      <c r="C157" s="89">
        <f>C6-C87</f>
        <v>2515672.7399999984</v>
      </c>
      <c r="D157" s="89">
        <f>D6-D87</f>
        <v>680127.4300000016</v>
      </c>
      <c r="E157" s="89">
        <f>E6-E87</f>
        <v>3195800.17</v>
      </c>
      <c r="F157" s="34"/>
      <c r="G157" s="52"/>
      <c r="I157" s="102"/>
    </row>
    <row r="158" spans="1:7" s="15" customFormat="1" ht="15.75" thickBot="1">
      <c r="A158" s="53" t="s">
        <v>26</v>
      </c>
      <c r="B158" s="90">
        <f>B159-B165</f>
        <v>6323766</v>
      </c>
      <c r="C158" s="91">
        <f>C159-C165</f>
        <v>4836914.13</v>
      </c>
      <c r="D158" s="92">
        <f>D159-D165</f>
        <v>40000</v>
      </c>
      <c r="E158" s="91">
        <f>E159-E165</f>
        <v>4876914.13</v>
      </c>
      <c r="F158" s="80">
        <f>E157+E158</f>
        <v>8072714.3</v>
      </c>
      <c r="G158" s="52"/>
    </row>
    <row r="159" spans="1:9" s="17" customFormat="1" ht="14.25">
      <c r="A159" s="36" t="s">
        <v>28</v>
      </c>
      <c r="B159" s="93">
        <f>SUM(B161:B163)</f>
        <v>7356851</v>
      </c>
      <c r="C159" s="94">
        <f>SUM(C160:C164)</f>
        <v>5895612.13</v>
      </c>
      <c r="D159" s="95">
        <f>SUM(D161:D164)</f>
        <v>40000</v>
      </c>
      <c r="E159" s="94">
        <f>SUM(E160:E164)</f>
        <v>5935612.13</v>
      </c>
      <c r="F159" s="12"/>
      <c r="G159" s="54"/>
      <c r="I159" s="102"/>
    </row>
    <row r="160" spans="1:10" s="3" customFormat="1" ht="14.25">
      <c r="A160" s="20" t="s">
        <v>29</v>
      </c>
      <c r="B160" s="14"/>
      <c r="C160" s="81"/>
      <c r="D160" s="14"/>
      <c r="E160" s="81"/>
      <c r="F160" s="12" t="s">
        <v>82</v>
      </c>
      <c r="G160" s="12"/>
      <c r="J160" s="104">
        <v>32724</v>
      </c>
    </row>
    <row r="161" spans="1:10" s="3" customFormat="1" ht="14.25">
      <c r="A161" s="20" t="s">
        <v>61</v>
      </c>
      <c r="B161" s="14">
        <v>1471239</v>
      </c>
      <c r="C161" s="81">
        <v>0</v>
      </c>
      <c r="D161" s="14">
        <f>E161-C161</f>
        <v>0</v>
      </c>
      <c r="E161" s="81">
        <v>0</v>
      </c>
      <c r="F161" s="21" t="s">
        <v>83</v>
      </c>
      <c r="G161" s="14"/>
      <c r="J161" s="105">
        <v>8337</v>
      </c>
    </row>
    <row r="162" spans="1:10" s="3" customFormat="1" ht="14.25">
      <c r="A162" s="20" t="s">
        <v>31</v>
      </c>
      <c r="B162" s="14">
        <v>60000</v>
      </c>
      <c r="C162" s="81">
        <v>70000</v>
      </c>
      <c r="D162" s="14">
        <f>E162-C162</f>
        <v>40000</v>
      </c>
      <c r="E162" s="81">
        <v>110000</v>
      </c>
      <c r="F162" s="12" t="s">
        <v>84</v>
      </c>
      <c r="G162" s="14"/>
      <c r="J162" s="104"/>
    </row>
    <row r="163" spans="1:10" s="3" customFormat="1" ht="14.25">
      <c r="A163" s="20" t="s">
        <v>32</v>
      </c>
      <c r="B163" s="14">
        <f>5463592+362020</f>
        <v>5825612</v>
      </c>
      <c r="C163" s="81">
        <v>5825612.13</v>
      </c>
      <c r="D163" s="14">
        <f>E163-C163</f>
        <v>0</v>
      </c>
      <c r="E163" s="81">
        <v>5825612.13</v>
      </c>
      <c r="F163" s="12" t="s">
        <v>85</v>
      </c>
      <c r="G163" s="13"/>
      <c r="J163" s="104">
        <f>J160-J161</f>
        <v>24387</v>
      </c>
    </row>
    <row r="164" spans="1:10" s="3" customFormat="1" ht="15" thickBot="1">
      <c r="A164" s="20" t="s">
        <v>33</v>
      </c>
      <c r="B164" s="14">
        <v>0</v>
      </c>
      <c r="C164" s="81">
        <v>0</v>
      </c>
      <c r="D164" s="14">
        <v>0</v>
      </c>
      <c r="E164" s="81">
        <v>0</v>
      </c>
      <c r="F164" s="21"/>
      <c r="G164" s="13"/>
      <c r="J164" s="103"/>
    </row>
    <row r="165" spans="1:9" s="16" customFormat="1" ht="12.75">
      <c r="A165" s="55" t="s">
        <v>30</v>
      </c>
      <c r="B165" s="95">
        <f>SUM(B167:B168)</f>
        <v>1033085</v>
      </c>
      <c r="C165" s="96">
        <f>SUM(C167:C168)</f>
        <v>1058698</v>
      </c>
      <c r="D165" s="97">
        <f>SUM(D167:D168)</f>
        <v>0</v>
      </c>
      <c r="E165" s="96">
        <f>SUM(E167:E168)</f>
        <v>1058698</v>
      </c>
      <c r="F165" s="21"/>
      <c r="G165" s="48"/>
      <c r="I165" s="102"/>
    </row>
    <row r="166" spans="1:7" ht="12.75">
      <c r="A166" s="20" t="s">
        <v>27</v>
      </c>
      <c r="B166" s="80"/>
      <c r="C166" s="81"/>
      <c r="D166" s="80"/>
      <c r="E166" s="81"/>
      <c r="F166" s="12"/>
      <c r="G166" s="46"/>
    </row>
    <row r="167" spans="1:7" ht="12.75">
      <c r="A167" s="26" t="s">
        <v>35</v>
      </c>
      <c r="B167" s="74">
        <f>959753+13332</f>
        <v>973085</v>
      </c>
      <c r="C167" s="74">
        <f>13332+992685-57319</f>
        <v>948698</v>
      </c>
      <c r="D167" s="98">
        <f>E167-C167</f>
        <v>0</v>
      </c>
      <c r="E167" s="74">
        <f>13332+992685-57319</f>
        <v>948698</v>
      </c>
      <c r="F167" s="80">
        <f>B167-E167</f>
        <v>24387</v>
      </c>
      <c r="G167" s="46"/>
    </row>
    <row r="168" spans="1:7" ht="12.75">
      <c r="A168" s="56" t="s">
        <v>36</v>
      </c>
      <c r="B168" s="99">
        <v>60000</v>
      </c>
      <c r="C168" s="100">
        <v>110000</v>
      </c>
      <c r="D168" s="98">
        <f>E168-C168</f>
        <v>0</v>
      </c>
      <c r="E168" s="100">
        <v>110000</v>
      </c>
      <c r="F168" s="12"/>
      <c r="G168" s="12"/>
    </row>
    <row r="169" spans="1:7" ht="12.75">
      <c r="A169" s="46"/>
      <c r="B169" s="47"/>
      <c r="C169" s="47"/>
      <c r="D169" s="47"/>
      <c r="E169" s="47"/>
      <c r="F169" s="12"/>
      <c r="G169" s="12"/>
    </row>
    <row r="170" spans="1:7" ht="12.75" hidden="1">
      <c r="A170" s="46" t="s">
        <v>60</v>
      </c>
      <c r="B170" s="47"/>
      <c r="C170" s="47"/>
      <c r="D170" s="46"/>
      <c r="E170" s="47"/>
      <c r="F170" s="12"/>
      <c r="G170" s="12"/>
    </row>
    <row r="171" spans="1:7" ht="12.75" hidden="1">
      <c r="A171" s="12" t="s">
        <v>56</v>
      </c>
      <c r="B171" s="57"/>
      <c r="C171" s="21">
        <f>C6</f>
        <v>16012821.12</v>
      </c>
      <c r="D171" s="12"/>
      <c r="E171" s="21">
        <f>E6</f>
        <v>18218279.11</v>
      </c>
      <c r="F171" s="58"/>
      <c r="G171" s="12"/>
    </row>
    <row r="172" spans="1:7" ht="12.75" hidden="1">
      <c r="A172" s="12" t="s">
        <v>57</v>
      </c>
      <c r="B172" s="12"/>
      <c r="C172" s="21">
        <f>C60</f>
        <v>2732496.9</v>
      </c>
      <c r="D172" s="12"/>
      <c r="E172" s="21">
        <f>E60</f>
        <v>2747521.85</v>
      </c>
      <c r="F172" s="58"/>
      <c r="G172" s="12"/>
    </row>
    <row r="173" spans="1:7" ht="12.75" hidden="1">
      <c r="A173" s="12" t="s">
        <v>58</v>
      </c>
      <c r="B173" s="12"/>
      <c r="C173" s="21">
        <f>C171-C172</f>
        <v>13280324.219999999</v>
      </c>
      <c r="D173" s="21"/>
      <c r="E173" s="21">
        <f>E171-E172</f>
        <v>15470757.26</v>
      </c>
      <c r="F173" s="58"/>
      <c r="G173" s="12"/>
    </row>
    <row r="174" spans="1:7" ht="12.75" hidden="1">
      <c r="A174" s="12" t="s">
        <v>59</v>
      </c>
      <c r="B174" s="12"/>
      <c r="C174" s="21">
        <f>C150</f>
        <v>11187550.100000001</v>
      </c>
      <c r="D174" s="21"/>
      <c r="E174" s="21">
        <f>E150</f>
        <v>12666800.82</v>
      </c>
      <c r="F174" s="58"/>
      <c r="G174" s="12"/>
    </row>
    <row r="175" spans="1:7" ht="12.75" hidden="1">
      <c r="A175" s="12" t="s">
        <v>76</v>
      </c>
      <c r="B175" s="12"/>
      <c r="C175" s="21">
        <v>0</v>
      </c>
      <c r="D175" s="21"/>
      <c r="E175" s="21">
        <v>0</v>
      </c>
      <c r="F175" s="58"/>
      <c r="G175" s="12"/>
    </row>
    <row r="176" spans="1:7" ht="12.75">
      <c r="A176" s="12" t="s">
        <v>77</v>
      </c>
      <c r="B176" s="12"/>
      <c r="C176" s="21"/>
      <c r="D176" s="21"/>
      <c r="E176" s="21"/>
      <c r="F176" s="58"/>
      <c r="G176" s="12"/>
    </row>
    <row r="177" spans="1:7" ht="12.75">
      <c r="A177" s="12" t="s">
        <v>90</v>
      </c>
      <c r="B177" s="12"/>
      <c r="C177" s="21"/>
      <c r="D177" s="21"/>
      <c r="E177" s="21"/>
      <c r="F177" s="58"/>
      <c r="G177" s="12"/>
    </row>
    <row r="178" spans="1:7" ht="12.75">
      <c r="A178" s="12"/>
      <c r="B178" s="12"/>
      <c r="C178" s="21"/>
      <c r="D178" s="21"/>
      <c r="E178" s="21"/>
      <c r="F178" s="58"/>
      <c r="G178" s="12"/>
    </row>
    <row r="179" spans="1:7" ht="12.75">
      <c r="A179" s="12"/>
      <c r="B179" s="12"/>
      <c r="C179" s="21"/>
      <c r="D179" s="21"/>
      <c r="E179" s="21"/>
      <c r="F179" s="58"/>
      <c r="G179" s="12"/>
    </row>
    <row r="180" spans="1:7" ht="12.75">
      <c r="A180" s="12"/>
      <c r="B180" s="12"/>
      <c r="C180" s="21"/>
      <c r="D180" s="21"/>
      <c r="E180" s="21"/>
      <c r="F180" s="58"/>
      <c r="G180" s="12"/>
    </row>
    <row r="181" spans="1:7" ht="12.75">
      <c r="A181" s="12"/>
      <c r="B181" s="12"/>
      <c r="C181" s="21"/>
      <c r="D181" s="21"/>
      <c r="E181" s="21"/>
      <c r="F181" s="58"/>
      <c r="G181" s="12"/>
    </row>
    <row r="182" spans="1:7" ht="12.75">
      <c r="A182" s="12"/>
      <c r="B182" s="12"/>
      <c r="C182" s="21"/>
      <c r="D182" s="21"/>
      <c r="E182" s="21"/>
      <c r="F182" s="58"/>
      <c r="G182" s="12"/>
    </row>
    <row r="183" spans="1:7" ht="12.75">
      <c r="A183" s="12"/>
      <c r="B183" s="12"/>
      <c r="C183" s="21"/>
      <c r="D183" s="21"/>
      <c r="E183" s="21"/>
      <c r="F183" s="58"/>
      <c r="G183" s="12"/>
    </row>
    <row r="184" spans="1:7" ht="12.75">
      <c r="A184" s="12"/>
      <c r="B184" s="12"/>
      <c r="C184" s="21"/>
      <c r="D184" s="21"/>
      <c r="E184" s="21"/>
      <c r="F184" s="58"/>
      <c r="G184" s="12"/>
    </row>
    <row r="185" spans="1:7" ht="12.75">
      <c r="A185" s="12"/>
      <c r="B185" s="12"/>
      <c r="C185" s="21"/>
      <c r="D185" s="21"/>
      <c r="E185" s="21"/>
      <c r="F185" s="58"/>
      <c r="G185" s="12"/>
    </row>
    <row r="186" spans="1:7" ht="12.75">
      <c r="A186" s="12"/>
      <c r="B186" s="12"/>
      <c r="C186" s="21"/>
      <c r="D186" s="21"/>
      <c r="E186" s="21"/>
      <c r="F186" s="58"/>
      <c r="G186" s="12"/>
    </row>
    <row r="187" spans="1:7" ht="12.75">
      <c r="A187" s="12"/>
      <c r="B187" s="12"/>
      <c r="C187" s="21"/>
      <c r="D187" s="21"/>
      <c r="E187" s="21"/>
      <c r="F187" s="58"/>
      <c r="G187" s="12"/>
    </row>
    <row r="188" spans="1:7" ht="12.75">
      <c r="A188" s="12"/>
      <c r="B188" s="12"/>
      <c r="C188" s="21"/>
      <c r="D188" s="21"/>
      <c r="E188" s="21"/>
      <c r="F188" s="58"/>
      <c r="G188" s="12"/>
    </row>
    <row r="189" spans="3:5" ht="14.25">
      <c r="C189" s="2"/>
      <c r="D189" s="2"/>
      <c r="E189" s="2"/>
    </row>
    <row r="190" spans="3:5" ht="14.25">
      <c r="C190" s="2"/>
      <c r="D190" s="2"/>
      <c r="E190" s="2"/>
    </row>
    <row r="191" spans="3:5" ht="14.25">
      <c r="C191" s="2"/>
      <c r="D191" s="2"/>
      <c r="E191" s="2"/>
    </row>
    <row r="192" spans="3:5" ht="14.25">
      <c r="C192" s="2"/>
      <c r="D192" s="2"/>
      <c r="E192" s="2"/>
    </row>
    <row r="193" spans="3:5" ht="14.25">
      <c r="C193" s="2"/>
      <c r="D193" s="2"/>
      <c r="E193" s="2"/>
    </row>
    <row r="194" spans="3:5" ht="14.25">
      <c r="C194" s="2"/>
      <c r="D194" s="2"/>
      <c r="E194" s="2"/>
    </row>
    <row r="195" spans="3:5" ht="14.25">
      <c r="C195" s="2"/>
      <c r="D195" s="2"/>
      <c r="E195" s="2"/>
    </row>
    <row r="196" spans="3:5" ht="14.25">
      <c r="C196" s="2"/>
      <c r="D196" s="2"/>
      <c r="E196" s="2"/>
    </row>
    <row r="197" spans="3:5" ht="14.25">
      <c r="C197" s="2"/>
      <c r="D197" s="2"/>
      <c r="E197" s="2"/>
    </row>
    <row r="198" spans="3:5" ht="14.25">
      <c r="C198" s="2"/>
      <c r="D198" s="2"/>
      <c r="E198" s="2"/>
    </row>
    <row r="199" spans="3:5" ht="14.25">
      <c r="C199" s="2"/>
      <c r="D199" s="2"/>
      <c r="E199" s="2"/>
    </row>
    <row r="200" spans="3:5" ht="14.25">
      <c r="C200" s="2"/>
      <c r="D200" s="2"/>
      <c r="E200" s="2"/>
    </row>
    <row r="201" spans="3:5" ht="14.25">
      <c r="C201" s="2"/>
      <c r="D201" s="2"/>
      <c r="E201" s="2"/>
    </row>
    <row r="202" spans="3:5" ht="14.25">
      <c r="C202" s="2"/>
      <c r="D202" s="2"/>
      <c r="E202" s="2"/>
    </row>
    <row r="203" spans="3:5" ht="14.25">
      <c r="C203" s="2"/>
      <c r="D203" s="2"/>
      <c r="E203" s="2"/>
    </row>
    <row r="204" spans="3:5" ht="14.25">
      <c r="C204" s="2"/>
      <c r="D204" s="2"/>
      <c r="E204" s="2"/>
    </row>
    <row r="205" spans="3:5" ht="14.25">
      <c r="C205" s="2"/>
      <c r="D205" s="2"/>
      <c r="E205" s="2"/>
    </row>
    <row r="206" spans="3:5" ht="14.25">
      <c r="C206" s="2"/>
      <c r="D206" s="2"/>
      <c r="E206" s="2"/>
    </row>
    <row r="207" spans="3:5" ht="14.25">
      <c r="C207" s="2"/>
      <c r="D207" s="2"/>
      <c r="E207" s="2"/>
    </row>
    <row r="208" spans="3:5" ht="14.25">
      <c r="C208" s="2"/>
      <c r="D208" s="2"/>
      <c r="E208" s="2"/>
    </row>
    <row r="209" spans="3:5" ht="14.25">
      <c r="C209" s="2"/>
      <c r="D209" s="2"/>
      <c r="E209" s="2"/>
    </row>
    <row r="210" spans="3:5" ht="14.25">
      <c r="C210" s="2"/>
      <c r="D210" s="2"/>
      <c r="E210" s="2"/>
    </row>
    <row r="211" spans="3:5" ht="14.25">
      <c r="C211" s="2"/>
      <c r="D211" s="2"/>
      <c r="E211" s="2"/>
    </row>
    <row r="212" spans="3:5" ht="14.25">
      <c r="C212" s="2"/>
      <c r="D212" s="2"/>
      <c r="E212" s="2"/>
    </row>
    <row r="213" spans="3:5" ht="14.25">
      <c r="C213" s="2"/>
      <c r="D213" s="2"/>
      <c r="E213" s="2"/>
    </row>
    <row r="214" spans="3:5" ht="14.25">
      <c r="C214" s="2"/>
      <c r="D214" s="2"/>
      <c r="E214" s="2"/>
    </row>
    <row r="215" spans="3:5" ht="14.25">
      <c r="C215" s="2"/>
      <c r="D215" s="2"/>
      <c r="E215" s="2"/>
    </row>
    <row r="216" spans="3:5" ht="14.25">
      <c r="C216" s="2"/>
      <c r="D216" s="2"/>
      <c r="E216" s="2"/>
    </row>
    <row r="217" spans="3:5" ht="14.25">
      <c r="C217" s="2"/>
      <c r="D217" s="2"/>
      <c r="E217" s="2"/>
    </row>
    <row r="218" spans="3:5" ht="14.25">
      <c r="C218" s="2"/>
      <c r="D218" s="2"/>
      <c r="E218" s="2"/>
    </row>
    <row r="219" spans="3:5" ht="14.25">
      <c r="C219" s="2"/>
      <c r="D219" s="2"/>
      <c r="E219" s="2"/>
    </row>
    <row r="220" spans="3:5" ht="14.25">
      <c r="C220" s="2"/>
      <c r="D220" s="2"/>
      <c r="E220" s="2"/>
    </row>
    <row r="221" spans="3:5" ht="14.25">
      <c r="C221" s="2"/>
      <c r="D221" s="2"/>
      <c r="E221" s="2"/>
    </row>
    <row r="222" spans="3:5" ht="14.25">
      <c r="C222" s="2"/>
      <c r="D222" s="2"/>
      <c r="E222" s="2"/>
    </row>
    <row r="223" spans="3:5" ht="14.25">
      <c r="C223" s="2"/>
      <c r="D223" s="2"/>
      <c r="E223" s="2"/>
    </row>
    <row r="224" spans="3:5" ht="14.25">
      <c r="C224" s="2"/>
      <c r="D224" s="2"/>
      <c r="E224" s="2"/>
    </row>
    <row r="225" spans="3:5" ht="14.25">
      <c r="C225" s="2"/>
      <c r="D225" s="2"/>
      <c r="E225" s="2"/>
    </row>
    <row r="226" spans="3:5" ht="14.25">
      <c r="C226" s="2"/>
      <c r="D226" s="2"/>
      <c r="E226" s="2"/>
    </row>
    <row r="227" spans="3:5" ht="14.25">
      <c r="C227" s="2"/>
      <c r="D227" s="2"/>
      <c r="E227" s="2"/>
    </row>
    <row r="228" spans="3:5" ht="14.25">
      <c r="C228" s="2"/>
      <c r="D228" s="2"/>
      <c r="E228" s="2"/>
    </row>
    <row r="229" spans="3:5" ht="14.25">
      <c r="C229" s="2"/>
      <c r="D229" s="2"/>
      <c r="E229" s="2"/>
    </row>
    <row r="230" spans="3:5" ht="14.25">
      <c r="C230" s="2"/>
      <c r="D230" s="2"/>
      <c r="E230" s="2"/>
    </row>
    <row r="231" spans="3:5" ht="14.25">
      <c r="C231" s="2"/>
      <c r="D231" s="2"/>
      <c r="E231" s="2"/>
    </row>
    <row r="232" spans="3:5" ht="14.25">
      <c r="C232" s="2"/>
      <c r="D232" s="2"/>
      <c r="E232" s="2"/>
    </row>
    <row r="233" spans="3:5" ht="14.25">
      <c r="C233" s="2"/>
      <c r="D233" s="2"/>
      <c r="E233" s="2"/>
    </row>
    <row r="234" spans="3:5" ht="14.25">
      <c r="C234" s="2"/>
      <c r="D234" s="2"/>
      <c r="E234" s="2"/>
    </row>
    <row r="235" spans="3:5" ht="14.25">
      <c r="C235" s="2"/>
      <c r="D235" s="2"/>
      <c r="E235" s="2"/>
    </row>
    <row r="236" spans="3:5" ht="14.25">
      <c r="C236" s="2"/>
      <c r="D236" s="2"/>
      <c r="E236" s="2"/>
    </row>
    <row r="237" spans="3:5" ht="14.25">
      <c r="C237" s="2"/>
      <c r="D237" s="2"/>
      <c r="E237" s="2"/>
    </row>
    <row r="238" spans="3:5" ht="14.25">
      <c r="C238" s="2"/>
      <c r="D238" s="2"/>
      <c r="E238" s="2"/>
    </row>
    <row r="239" spans="3:5" ht="14.25">
      <c r="C239" s="2"/>
      <c r="D239" s="2"/>
      <c r="E239" s="2"/>
    </row>
    <row r="240" spans="3:5" ht="14.25">
      <c r="C240" s="2"/>
      <c r="D240" s="2"/>
      <c r="E240" s="2"/>
    </row>
    <row r="241" spans="3:5" ht="14.25">
      <c r="C241" s="2"/>
      <c r="D241" s="2"/>
      <c r="E241" s="2"/>
    </row>
    <row r="242" spans="3:5" ht="14.25">
      <c r="C242" s="2"/>
      <c r="D242" s="2"/>
      <c r="E242" s="2"/>
    </row>
    <row r="243" spans="3:5" ht="14.25">
      <c r="C243" s="2"/>
      <c r="D243" s="2"/>
      <c r="E243" s="2"/>
    </row>
    <row r="244" spans="3:5" ht="14.25">
      <c r="C244" s="2"/>
      <c r="D244" s="2"/>
      <c r="E244" s="2"/>
    </row>
    <row r="245" spans="3:5" ht="14.25">
      <c r="C245" s="2"/>
      <c r="D245" s="2"/>
      <c r="E245" s="2"/>
    </row>
    <row r="246" spans="3:5" ht="14.25">
      <c r="C246" s="2"/>
      <c r="D246" s="2"/>
      <c r="E246" s="2"/>
    </row>
    <row r="247" spans="3:5" ht="14.25">
      <c r="C247" s="2"/>
      <c r="D247" s="2"/>
      <c r="E247" s="2"/>
    </row>
    <row r="248" spans="3:5" ht="14.25">
      <c r="C248" s="2"/>
      <c r="D248" s="2"/>
      <c r="E248" s="2"/>
    </row>
    <row r="249" spans="3:5" ht="14.25">
      <c r="C249" s="2"/>
      <c r="D249" s="2"/>
      <c r="E249" s="2"/>
    </row>
    <row r="250" spans="3:5" ht="14.25">
      <c r="C250" s="2"/>
      <c r="D250" s="2"/>
      <c r="E250" s="2"/>
    </row>
    <row r="251" spans="3:5" ht="14.25">
      <c r="C251" s="2"/>
      <c r="D251" s="2"/>
      <c r="E251" s="2"/>
    </row>
    <row r="252" spans="3:5" ht="14.25">
      <c r="C252" s="2"/>
      <c r="D252" s="2"/>
      <c r="E252" s="2"/>
    </row>
    <row r="253" spans="3:5" ht="14.25">
      <c r="C253" s="2"/>
      <c r="D253" s="2"/>
      <c r="E253" s="2"/>
    </row>
    <row r="254" spans="3:5" ht="14.25">
      <c r="C254" s="2"/>
      <c r="D254" s="2"/>
      <c r="E254" s="2"/>
    </row>
    <row r="255" spans="3:5" ht="14.25">
      <c r="C255" s="2"/>
      <c r="D255" s="2"/>
      <c r="E255" s="2"/>
    </row>
    <row r="256" spans="3:5" ht="14.25">
      <c r="C256" s="2"/>
      <c r="D256" s="2"/>
      <c r="E256" s="2"/>
    </row>
    <row r="257" spans="3:5" ht="14.25">
      <c r="C257" s="2"/>
      <c r="D257" s="2"/>
      <c r="E257" s="2"/>
    </row>
    <row r="258" spans="3:5" ht="14.25">
      <c r="C258" s="2"/>
      <c r="D258" s="2"/>
      <c r="E258" s="2"/>
    </row>
    <row r="259" spans="3:5" ht="14.25">
      <c r="C259" s="2"/>
      <c r="D259" s="2"/>
      <c r="E259" s="2"/>
    </row>
    <row r="260" spans="3:5" ht="14.25">
      <c r="C260" s="2"/>
      <c r="D260" s="2"/>
      <c r="E260" s="2"/>
    </row>
  </sheetData>
  <printOptions/>
  <pageMargins left="0.5511811023622047" right="0.15748031496062992" top="0.3937007874015748" bottom="0.5905511811023623" header="0.1968503937007874" footer="0.31496062992125984"/>
  <pageSetup horizontalDpi="300" verticalDpi="3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2006-10-24T10:01:29Z</cp:lastPrinted>
  <dcterms:created xsi:type="dcterms:W3CDTF">2004-03-01T11:41:49Z</dcterms:created>
  <dcterms:modified xsi:type="dcterms:W3CDTF">2006-10-24T13:17:11Z</dcterms:modified>
  <cp:category/>
  <cp:version/>
  <cp:contentType/>
  <cp:contentStatus/>
</cp:coreProperties>
</file>