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37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<sst xmlns="http://schemas.openxmlformats.org/spreadsheetml/2006/main" count="220" uniqueCount="159">
  <si>
    <t>Lp.</t>
  </si>
  <si>
    <t>I</t>
  </si>
  <si>
    <t>Dotacja z budżetu gminy</t>
  </si>
  <si>
    <t>II</t>
  </si>
  <si>
    <t>1.</t>
  </si>
  <si>
    <t>2.</t>
  </si>
  <si>
    <t>3.</t>
  </si>
  <si>
    <t>sprzedaż biletów</t>
  </si>
  <si>
    <t>4.</t>
  </si>
  <si>
    <t>pozostałe</t>
  </si>
  <si>
    <t>III</t>
  </si>
  <si>
    <t>IV</t>
  </si>
  <si>
    <t>Przychody finansowe (odsetki bankowe )</t>
  </si>
  <si>
    <t>Przychody ze sprzedaży usług  w tym:</t>
  </si>
  <si>
    <t>V</t>
  </si>
  <si>
    <t>Pozostałe przychody  w tym:</t>
  </si>
  <si>
    <t>usługi parkingowe</t>
  </si>
  <si>
    <t>Razem przychody</t>
  </si>
  <si>
    <t>artykuły biurowe</t>
  </si>
  <si>
    <t>środki czystości</t>
  </si>
  <si>
    <t>materiały do remontów i konserwacji</t>
  </si>
  <si>
    <t>energia elektryczna</t>
  </si>
  <si>
    <t>woda</t>
  </si>
  <si>
    <t>gaz</t>
  </si>
  <si>
    <t>Zuzycie materiałów  w tym:</t>
  </si>
  <si>
    <t>Usługi remontowe obce  w tym:</t>
  </si>
  <si>
    <t>Usługi telekom i pocztowe  w tym:</t>
  </si>
  <si>
    <t>opłaty pocztowe</t>
  </si>
  <si>
    <t>rozmowy telefoniczne</t>
  </si>
  <si>
    <t>znaczki pocztowe</t>
  </si>
  <si>
    <t>prowizje bankowe</t>
  </si>
  <si>
    <t xml:space="preserve"> Pozostałe usługi obce  w tym:</t>
  </si>
  <si>
    <t>szkolenia zawodowe pracowników</t>
  </si>
  <si>
    <t>usługi informatyczne</t>
  </si>
  <si>
    <t>usługi w zakresie kultury (Św Neptuna itp.)</t>
  </si>
  <si>
    <t>5.</t>
  </si>
  <si>
    <t>6.</t>
  </si>
  <si>
    <t>7.</t>
  </si>
  <si>
    <t>8.</t>
  </si>
  <si>
    <t>9.</t>
  </si>
  <si>
    <t>VI</t>
  </si>
  <si>
    <t>Wynagrodzenia osobowe</t>
  </si>
  <si>
    <t>VII</t>
  </si>
  <si>
    <t>Wynagrodzenia bezosobowe</t>
  </si>
  <si>
    <t>Pozostałe świadcz na rzecz pracowników</t>
  </si>
  <si>
    <t>VIII</t>
  </si>
  <si>
    <t>IX</t>
  </si>
  <si>
    <t>Składki na ubezpieczenia społeczne w tym:</t>
  </si>
  <si>
    <t>X</t>
  </si>
  <si>
    <t>Podróże służbowe</t>
  </si>
  <si>
    <t>XI</t>
  </si>
  <si>
    <t>Pozostałe koszty  w tym:</t>
  </si>
  <si>
    <t>ubezpieczenie mienia</t>
  </si>
  <si>
    <t>usługi prawne</t>
  </si>
  <si>
    <t>koszty reprezentacji i reklamy</t>
  </si>
  <si>
    <t>XII</t>
  </si>
  <si>
    <t>Podatki i opłaty (podatek od nieruchomości)</t>
  </si>
  <si>
    <t>XIII</t>
  </si>
  <si>
    <t>Razem koszty</t>
  </si>
  <si>
    <t>XIV</t>
  </si>
  <si>
    <t>10.</t>
  </si>
  <si>
    <t>wywóz nieczystości</t>
  </si>
  <si>
    <t xml:space="preserve">           X</t>
  </si>
  <si>
    <t>LP.</t>
  </si>
  <si>
    <t>STRUKTURA WYKONANIA</t>
  </si>
  <si>
    <t>TREŚĆ</t>
  </si>
  <si>
    <t>XV</t>
  </si>
  <si>
    <t>Środki trwałe amort jednorazowo</t>
  </si>
  <si>
    <t>Środki trwałe amort stopniowo</t>
  </si>
  <si>
    <t>organizacja imprez kulturalnych</t>
  </si>
  <si>
    <t xml:space="preserve">3. </t>
  </si>
  <si>
    <t>darowizny na cele kulturalne</t>
  </si>
  <si>
    <t>Sprzedaż towarów</t>
  </si>
  <si>
    <t>badania profilaktyczne pracowników</t>
  </si>
  <si>
    <t>11.</t>
  </si>
  <si>
    <t>scieki</t>
  </si>
  <si>
    <t>wynajem pomieszczeń, sprzętu, terenu</t>
  </si>
  <si>
    <t>PLAN PO ZMIANACH NA 2003 ROK</t>
  </si>
  <si>
    <t>WYKONANIE (I - VII) 2003</t>
  </si>
  <si>
    <t>PLAN NA 2004 ROK</t>
  </si>
  <si>
    <t>WYKONANIE (I - VIII) 2003</t>
  </si>
  <si>
    <t>WYKONANIE VII 2003</t>
  </si>
  <si>
    <t>opłaty za uczestnictwo w zespołach</t>
  </si>
  <si>
    <t xml:space="preserve">dozór techniczny </t>
  </si>
  <si>
    <t>c</t>
  </si>
  <si>
    <t>Sylwester 2003/2004</t>
  </si>
  <si>
    <t>Pozostałe</t>
  </si>
  <si>
    <t>transportowe</t>
  </si>
  <si>
    <t>związane z organizacją imprez MDK</t>
  </si>
  <si>
    <t>ekwiwalent za urlop wypoczynkowy</t>
  </si>
  <si>
    <t>nagroda okolicznościowa przyznana przez U.M.</t>
  </si>
  <si>
    <t>Festiwal organowy</t>
  </si>
  <si>
    <t>koncerty</t>
  </si>
  <si>
    <t>XVI</t>
  </si>
  <si>
    <t>XVII</t>
  </si>
  <si>
    <t>XVIII</t>
  </si>
  <si>
    <t>Zakup towarów do punktu informacji</t>
  </si>
  <si>
    <t>Koszty finansowe i operacyjne</t>
  </si>
  <si>
    <t>Zużycie energii  w tym:</t>
  </si>
  <si>
    <t>12.</t>
  </si>
  <si>
    <t>Razem koszty i zakup środków trwałych i VAT</t>
  </si>
  <si>
    <t>WYKONANIE ( I - VII) 2003 ROK</t>
  </si>
  <si>
    <t>WYKONANIE VIII 2003 ROK</t>
  </si>
  <si>
    <t>WYKONANIE DO VIII 2003 ROK</t>
  </si>
  <si>
    <t>materiały wielokrotnego użytku</t>
  </si>
  <si>
    <t>Instruktor zespołów ( 800,00 x 12 m-cy)</t>
  </si>
  <si>
    <t>Instruktor teatralny  ( 600,00 x 12 m-cy)</t>
  </si>
  <si>
    <t xml:space="preserve">dozór parkingu </t>
  </si>
  <si>
    <t>z instruktorami ( 600,00 x 12 m-cy + 650,00 x 12 m-cy)</t>
  </si>
  <si>
    <t>PRZEWIDYWANE WYKONANIE OD X - XII 2003   3 M-CE</t>
  </si>
  <si>
    <t>% REALIZACJI  PLANU</t>
  </si>
  <si>
    <t>Zakładowy Fundusz Świadczeń Socjalnych</t>
  </si>
  <si>
    <t>ZFŚŚ</t>
  </si>
  <si>
    <t>PRZEWIDYWANE WYKONANIE ZA 9 M-CU BIEŻĄCEGO ROKU</t>
  </si>
  <si>
    <t>PRZEWIDYWANE WYKONANIE OD IX - XII 2003 ROKU ROKU 2003</t>
  </si>
  <si>
    <t>Ubezp. Społeczne ,FP i FGŚP -dodatkowy etat (IX-XII)</t>
  </si>
  <si>
    <t>wynagrodzenie - dodatkowy etat (IX-XII)</t>
  </si>
  <si>
    <t xml:space="preserve">zakładowy fundusz nagród </t>
  </si>
  <si>
    <t>PRZEWIDYWANY % REALIZACJI PLANU W 2003 ROKU</t>
  </si>
  <si>
    <t>% REALIZACJI PLANU NA ROK 2003 NA DZIEŃ 30.09.03       ( 5:3 )</t>
  </si>
  <si>
    <t>% REALIZACJI PLANU 2003 NA DZIEŃ 30.09.03  ( 5:3 )</t>
  </si>
  <si>
    <t>PRZEWIDYWANE WYKONANIE ZA                      9 M-CY BIEŻĄCEGO ROKU</t>
  </si>
  <si>
    <t xml:space="preserve">V </t>
  </si>
  <si>
    <t>PLAN NA                     2004 ROK</t>
  </si>
  <si>
    <t>PLAN NA                  2003 ROK</t>
  </si>
  <si>
    <t>PLAN PO ZMIANACH NA         2003 ROK</t>
  </si>
  <si>
    <t>PLAN NA          2004 ROK</t>
  </si>
  <si>
    <t>PLAN NA        2003 ROK</t>
  </si>
  <si>
    <r>
      <t xml:space="preserve">badania profilaktyczne pracowników   </t>
    </r>
    <r>
      <rPr>
        <i/>
        <sz val="10"/>
        <rFont val="Arial CE"/>
        <family val="0"/>
      </rPr>
      <t>60,00 x 7 osób</t>
    </r>
  </si>
  <si>
    <r>
      <t xml:space="preserve">usługi w zakresie kultury </t>
    </r>
    <r>
      <rPr>
        <i/>
        <sz val="10"/>
        <rFont val="Arial CE"/>
        <family val="0"/>
      </rPr>
      <t>( imprezy miejskie)</t>
    </r>
  </si>
  <si>
    <r>
      <t xml:space="preserve">Usługi instruktora zespołów i kół zainteresowań </t>
    </r>
    <r>
      <rPr>
        <sz val="10"/>
        <rFont val="Arial CE"/>
        <family val="0"/>
      </rPr>
      <t xml:space="preserve"> </t>
    </r>
  </si>
  <si>
    <r>
      <t>usługi pozostałe</t>
    </r>
    <r>
      <rPr>
        <i/>
        <sz val="10"/>
        <rFont val="Arial CE"/>
        <family val="0"/>
      </rPr>
      <t xml:space="preserve"> (związane z organ. imprez, transportowe i inne)</t>
    </r>
  </si>
  <si>
    <t>wynagrodzenia osobowe pracowników</t>
  </si>
  <si>
    <r>
      <t xml:space="preserve">umowy zlecenia </t>
    </r>
    <r>
      <rPr>
        <i/>
        <sz val="10"/>
        <rFont val="Arial CE"/>
        <family val="0"/>
      </rPr>
      <t>( z instruktorami zespołów )</t>
    </r>
  </si>
  <si>
    <t>Ubezpieczenia  Społeczne</t>
  </si>
  <si>
    <t xml:space="preserve">Fundusz Pracy i FGŚP </t>
  </si>
  <si>
    <r>
      <t xml:space="preserve">ZFŚS - dodatkowy etat </t>
    </r>
    <r>
      <rPr>
        <i/>
        <sz val="10"/>
        <rFont val="Arial CE"/>
        <family val="0"/>
      </rPr>
      <t>( IX-XII)</t>
    </r>
  </si>
  <si>
    <t xml:space="preserve">                                        TREŚC</t>
  </si>
  <si>
    <t>wykonanie do XI 2003</t>
  </si>
  <si>
    <t>doXI</t>
  </si>
  <si>
    <t>xii</t>
  </si>
  <si>
    <t>PRZEWIDYWANE WYKONANIE DO XII 2003</t>
  </si>
  <si>
    <t>PRZEWIDYWANE WYKONANIE DO XII 2003 ROKU</t>
  </si>
  <si>
    <r>
      <t xml:space="preserve">serwis kotłowni </t>
    </r>
    <r>
      <rPr>
        <i/>
        <sz val="10"/>
        <rFont val="Arial CE"/>
        <family val="0"/>
      </rPr>
      <t>305,00 x 12 m-cy</t>
    </r>
  </si>
  <si>
    <r>
      <t xml:space="preserve">konserwacja urządzeń wentylacyjnych </t>
    </r>
    <r>
      <rPr>
        <i/>
        <sz val="10"/>
        <rFont val="Arial CE"/>
        <family val="0"/>
      </rPr>
      <t>146,40 x 12 m-cy</t>
    </r>
  </si>
  <si>
    <r>
      <t xml:space="preserve">konserwacja dźwigu </t>
    </r>
    <r>
      <rPr>
        <i/>
        <sz val="10"/>
        <rFont val="Arial CE"/>
        <family val="0"/>
      </rPr>
      <t>160,50 x 12 m-cy</t>
    </r>
  </si>
  <si>
    <r>
      <t xml:space="preserve">konserwacja kserokopiarki </t>
    </r>
    <r>
      <rPr>
        <i/>
        <sz val="10"/>
        <rFont val="Arial CE"/>
        <family val="0"/>
      </rPr>
      <t>150,00  x 4 kw.</t>
    </r>
  </si>
  <si>
    <r>
      <t>konserwacja monitoring i centrala</t>
    </r>
    <r>
      <rPr>
        <i/>
        <sz val="10"/>
        <rFont val="Arial CE"/>
        <family val="0"/>
      </rPr>
      <t xml:space="preserve"> 244,00 x 12 m-cy</t>
    </r>
  </si>
  <si>
    <t xml:space="preserve">dozór budynku  </t>
  </si>
  <si>
    <t>Międzyzdroje 13.01.2004 r.</t>
  </si>
  <si>
    <r>
      <t xml:space="preserve">usługi wydawnicze </t>
    </r>
    <r>
      <rPr>
        <i/>
        <sz val="10"/>
        <rFont val="Arial CE"/>
        <family val="0"/>
      </rPr>
      <t>( plakaty Festiwal organowy)</t>
    </r>
  </si>
  <si>
    <r>
      <t xml:space="preserve">łącze internetowe </t>
    </r>
    <r>
      <rPr>
        <i/>
        <sz val="10"/>
        <rFont val="Arial CE"/>
        <family val="0"/>
      </rPr>
      <t>montaż 700,00+ abonament 190 ,00 x 12 m-cy</t>
    </r>
  </si>
  <si>
    <t>WZROST/ SPADEK PRZYCHODÓW W 2004 ROKU W STOSUNKU DO 2003 ROKU W %</t>
  </si>
  <si>
    <t>Miedzyzdroje 13.01.2004 r.</t>
  </si>
  <si>
    <t>WZROST/ SPADEK KOSZTÓW W ROKU 2004 W STOSUNKU DO 2003 ROKU w %</t>
  </si>
  <si>
    <t xml:space="preserve">dzierżawa lokalu </t>
  </si>
  <si>
    <t xml:space="preserve">odsprzedaż energii, wody, gazu </t>
  </si>
  <si>
    <t>podatek VAT odprowadzony do Urzedu Skarbowego</t>
  </si>
  <si>
    <r>
      <t>umowy o dzieło</t>
    </r>
    <r>
      <rPr>
        <i/>
        <sz val="10"/>
        <rFont val="Arial CE"/>
        <family val="0"/>
      </rPr>
      <t xml:space="preserve"> ( z artystami  festiwal organowy, inne 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</si>
</sst>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0"/>
    </font>
    <font>
      <sz val="10"/>
      <color indexed="10"/>
      <name val="Arial CE"/>
      <family val="2"/>
    </font>
    <font>
      <b/>
      <i/>
      <sz val="10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2" fontId="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6" fillId="0" borderId="1" xfId="0" applyFont="1" applyBorder="1" applyAlignment="1">
      <alignment/>
    </xf>
    <xf numFmtId="2" fontId="0" fillId="3" borderId="1" xfId="0" applyNumberFormat="1" applyFill="1" applyBorder="1" applyAlignment="1">
      <alignment/>
    </xf>
    <xf numFmtId="2" fontId="5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2" fontId="8" fillId="2" borderId="1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0" fillId="3" borderId="0" xfId="0" applyFill="1" applyAlignment="1">
      <alignment/>
    </xf>
    <xf numFmtId="2" fontId="0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Continuous" vertical="center" wrapText="1"/>
    </xf>
    <xf numFmtId="0" fontId="0" fillId="3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3" borderId="8" xfId="0" applyNumberFormat="1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3" borderId="10" xfId="0" applyNumberFormat="1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3" borderId="0" xfId="0" applyFont="1" applyFill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="75" zoomScaleNormal="75" workbookViewId="0" topLeftCell="B1">
      <selection activeCell="B13" sqref="B13"/>
    </sheetView>
  </sheetViews>
  <sheetFormatPr defaultColWidth="9.00390625" defaultRowHeight="12.75"/>
  <cols>
    <col min="1" max="1" width="3.125" style="0" customWidth="1"/>
    <col min="2" max="2" width="60.75390625" style="0" customWidth="1"/>
    <col min="3" max="3" width="15.00390625" style="0" hidden="1" customWidth="1"/>
    <col min="4" max="4" width="15.125" style="0" customWidth="1"/>
    <col min="5" max="5" width="15.00390625" style="0" customWidth="1"/>
    <col min="6" max="6" width="14.00390625" style="0" hidden="1" customWidth="1"/>
    <col min="7" max="8" width="13.625" style="0" hidden="1" customWidth="1"/>
    <col min="9" max="10" width="13.00390625" style="0" hidden="1" customWidth="1"/>
    <col min="11" max="11" width="0.2421875" style="0" hidden="1" customWidth="1"/>
    <col min="12" max="12" width="13.00390625" style="0" hidden="1" customWidth="1"/>
    <col min="13" max="13" width="14.00390625" style="0" hidden="1" customWidth="1"/>
    <col min="14" max="14" width="11.625" style="0" hidden="1" customWidth="1"/>
    <col min="15" max="15" width="10.75390625" style="0" hidden="1" customWidth="1"/>
    <col min="16" max="16" width="11.75390625" style="0" hidden="1" customWidth="1"/>
    <col min="17" max="17" width="13.875" style="0" customWidth="1"/>
    <col min="18" max="18" width="13.25390625" style="0" customWidth="1"/>
    <col min="19" max="19" width="13.375" style="0" customWidth="1"/>
  </cols>
  <sheetData>
    <row r="1" spans="1:19" ht="91.5" customHeight="1">
      <c r="A1" s="9" t="s">
        <v>0</v>
      </c>
      <c r="B1" s="51" t="s">
        <v>65</v>
      </c>
      <c r="C1" s="52" t="s">
        <v>79</v>
      </c>
      <c r="D1" s="53" t="s">
        <v>123</v>
      </c>
      <c r="E1" s="53" t="s">
        <v>124</v>
      </c>
      <c r="F1" s="53" t="s">
        <v>125</v>
      </c>
      <c r="G1" s="53" t="s">
        <v>78</v>
      </c>
      <c r="H1" s="53" t="s">
        <v>81</v>
      </c>
      <c r="I1" s="53" t="s">
        <v>80</v>
      </c>
      <c r="J1" s="53" t="s">
        <v>46</v>
      </c>
      <c r="K1" s="53" t="s">
        <v>121</v>
      </c>
      <c r="L1" s="53" t="s">
        <v>110</v>
      </c>
      <c r="M1" s="53" t="s">
        <v>109</v>
      </c>
      <c r="N1" s="53" t="s">
        <v>139</v>
      </c>
      <c r="O1" s="53" t="s">
        <v>140</v>
      </c>
      <c r="P1" s="34" t="s">
        <v>119</v>
      </c>
      <c r="Q1" s="53" t="s">
        <v>125</v>
      </c>
      <c r="R1" s="57" t="s">
        <v>141</v>
      </c>
      <c r="S1" s="59" t="s">
        <v>152</v>
      </c>
    </row>
    <row r="2" spans="1:19" ht="14.25" customHeight="1" hidden="1">
      <c r="A2" s="9"/>
      <c r="B2" s="9"/>
      <c r="C2" s="8"/>
      <c r="D2" s="8"/>
      <c r="E2" s="8">
        <v>1</v>
      </c>
      <c r="F2" s="8">
        <v>2</v>
      </c>
      <c r="G2" s="8"/>
      <c r="H2" s="8"/>
      <c r="I2" s="8"/>
      <c r="J2" s="8"/>
      <c r="K2" s="8">
        <v>3</v>
      </c>
      <c r="L2" s="8">
        <v>4</v>
      </c>
      <c r="M2" s="8">
        <v>4</v>
      </c>
      <c r="N2" s="8"/>
      <c r="O2" s="8"/>
      <c r="P2" s="37">
        <v>7</v>
      </c>
      <c r="Q2" s="8">
        <v>2</v>
      </c>
      <c r="R2" s="1"/>
      <c r="S2" s="1"/>
    </row>
    <row r="3" spans="1:19" ht="12.75">
      <c r="A3" s="13" t="s">
        <v>1</v>
      </c>
      <c r="B3" s="13" t="s">
        <v>2</v>
      </c>
      <c r="C3" s="14">
        <v>281000</v>
      </c>
      <c r="D3" s="14">
        <v>265000</v>
      </c>
      <c r="E3" s="14">
        <v>240000</v>
      </c>
      <c r="F3" s="14">
        <v>240000</v>
      </c>
      <c r="G3" s="14">
        <v>175000</v>
      </c>
      <c r="H3" s="14">
        <v>0</v>
      </c>
      <c r="I3" s="14">
        <f>G3+H3</f>
        <v>175000</v>
      </c>
      <c r="J3" s="14">
        <v>5000</v>
      </c>
      <c r="K3" s="14">
        <f>I3+J3</f>
        <v>180000</v>
      </c>
      <c r="L3" s="14">
        <f>K3*100/F3</f>
        <v>75</v>
      </c>
      <c r="M3" s="14">
        <f aca="true" t="shared" si="0" ref="M3:M18">F3-K3</f>
        <v>60000</v>
      </c>
      <c r="N3" s="14">
        <v>228100</v>
      </c>
      <c r="O3" s="14">
        <v>22754</v>
      </c>
      <c r="P3" s="14">
        <f>K3*100/F3</f>
        <v>75</v>
      </c>
      <c r="Q3" s="14">
        <v>250854</v>
      </c>
      <c r="R3" s="29">
        <f>N3+O3</f>
        <v>250854</v>
      </c>
      <c r="S3" s="28">
        <v>5.64</v>
      </c>
    </row>
    <row r="4" spans="1:19" ht="12.75">
      <c r="A4" s="13" t="s">
        <v>3</v>
      </c>
      <c r="B4" s="13" t="s">
        <v>13</v>
      </c>
      <c r="C4" s="14">
        <f aca="true" t="shared" si="1" ref="C4:H4">C5+C6+C7+C8+C9</f>
        <v>236650</v>
      </c>
      <c r="D4" s="14">
        <f t="shared" si="1"/>
        <v>236650</v>
      </c>
      <c r="E4" s="14">
        <f t="shared" si="1"/>
        <v>184000</v>
      </c>
      <c r="F4" s="14">
        <f t="shared" si="1"/>
        <v>290384</v>
      </c>
      <c r="G4" s="14">
        <f t="shared" si="1"/>
        <v>182759.69</v>
      </c>
      <c r="H4" s="14">
        <f t="shared" si="1"/>
        <v>73505.11</v>
      </c>
      <c r="I4" s="14">
        <f aca="true" t="shared" si="2" ref="I4:I18">G4+H4</f>
        <v>256264.8</v>
      </c>
      <c r="J4" s="14">
        <f>J5+J6+J7+J8+J9</f>
        <v>9918.26</v>
      </c>
      <c r="K4" s="14">
        <f aca="true" t="shared" si="3" ref="K4:K18">I4+J4</f>
        <v>266183.06</v>
      </c>
      <c r="L4" s="14">
        <f aca="true" t="shared" si="4" ref="L4:L18">K4*100/F4</f>
        <v>91.66588379525042</v>
      </c>
      <c r="M4" s="14">
        <f t="shared" si="0"/>
        <v>24200.940000000002</v>
      </c>
      <c r="N4" s="14">
        <f>N5+N6+N7+N8+N9</f>
        <v>280065.9</v>
      </c>
      <c r="O4" s="14">
        <f>O5+O6+O8+O9</f>
        <v>8016.62</v>
      </c>
      <c r="P4" s="14">
        <f aca="true" t="shared" si="5" ref="P4:P18">K4*100/F4</f>
        <v>91.66588379525042</v>
      </c>
      <c r="Q4" s="14">
        <f>Q5+Q6+Q7+Q8+Q9</f>
        <v>289934</v>
      </c>
      <c r="R4" s="29">
        <f aca="true" t="shared" si="6" ref="R4:R18">N4+O4</f>
        <v>288082.52</v>
      </c>
      <c r="S4" s="28">
        <v>-17.38</v>
      </c>
    </row>
    <row r="5" spans="1:19" ht="12.75">
      <c r="A5" s="1" t="s">
        <v>4</v>
      </c>
      <c r="B5" s="16" t="s">
        <v>76</v>
      </c>
      <c r="C5" s="2">
        <v>100000</v>
      </c>
      <c r="D5" s="2">
        <v>100000</v>
      </c>
      <c r="E5" s="2">
        <v>85000</v>
      </c>
      <c r="F5" s="2">
        <v>154400</v>
      </c>
      <c r="G5" s="2">
        <v>94772.46</v>
      </c>
      <c r="H5" s="2">
        <v>49751.6</v>
      </c>
      <c r="I5" s="18">
        <f t="shared" si="2"/>
        <v>144524.06</v>
      </c>
      <c r="J5" s="18">
        <v>3835.64</v>
      </c>
      <c r="K5" s="56">
        <f t="shared" si="3"/>
        <v>148359.7</v>
      </c>
      <c r="L5" s="17">
        <f t="shared" si="4"/>
        <v>96.08788860103628</v>
      </c>
      <c r="M5" s="17">
        <f t="shared" si="0"/>
        <v>6040.299999999988</v>
      </c>
      <c r="N5" s="56">
        <v>150287.3</v>
      </c>
      <c r="O5" s="17">
        <v>2074</v>
      </c>
      <c r="P5" s="2">
        <f t="shared" si="5"/>
        <v>96.08788860103628</v>
      </c>
      <c r="Q5" s="2">
        <v>154160</v>
      </c>
      <c r="R5" s="2">
        <f t="shared" si="6"/>
        <v>152361.3</v>
      </c>
      <c r="S5" s="1"/>
    </row>
    <row r="6" spans="1:19" ht="12.75">
      <c r="A6" s="1" t="s">
        <v>5</v>
      </c>
      <c r="B6" s="16" t="s">
        <v>155</v>
      </c>
      <c r="C6" s="2">
        <v>103950</v>
      </c>
      <c r="D6" s="2">
        <v>103950</v>
      </c>
      <c r="E6" s="2">
        <v>70000</v>
      </c>
      <c r="F6" s="2">
        <v>103946</v>
      </c>
      <c r="G6" s="2">
        <v>60965.23</v>
      </c>
      <c r="H6" s="2">
        <v>19209.51</v>
      </c>
      <c r="I6" s="18">
        <f t="shared" si="2"/>
        <v>80174.74</v>
      </c>
      <c r="J6" s="18">
        <v>5942.62</v>
      </c>
      <c r="K6" s="56">
        <f t="shared" si="3"/>
        <v>86117.36</v>
      </c>
      <c r="L6" s="17">
        <f t="shared" si="4"/>
        <v>82.84817116579762</v>
      </c>
      <c r="M6" s="17">
        <f t="shared" si="0"/>
        <v>17828.64</v>
      </c>
      <c r="N6" s="56">
        <v>98002.6</v>
      </c>
      <c r="O6" s="17">
        <v>5942.62</v>
      </c>
      <c r="P6" s="2">
        <f t="shared" si="5"/>
        <v>82.84817116579762</v>
      </c>
      <c r="Q6" s="2">
        <v>103946</v>
      </c>
      <c r="R6" s="2">
        <f t="shared" si="6"/>
        <v>103945.22</v>
      </c>
      <c r="S6" s="1"/>
    </row>
    <row r="7" spans="1:19" ht="12.75">
      <c r="A7" s="1" t="s">
        <v>6</v>
      </c>
      <c r="B7" s="16" t="s">
        <v>7</v>
      </c>
      <c r="C7" s="2">
        <v>8000</v>
      </c>
      <c r="D7" s="2">
        <v>8000</v>
      </c>
      <c r="E7" s="2">
        <v>24000</v>
      </c>
      <c r="F7" s="2">
        <v>7828</v>
      </c>
      <c r="G7" s="2">
        <v>7394</v>
      </c>
      <c r="H7" s="2">
        <v>434</v>
      </c>
      <c r="I7" s="18">
        <f t="shared" si="2"/>
        <v>7828</v>
      </c>
      <c r="J7" s="18">
        <v>0</v>
      </c>
      <c r="K7" s="56">
        <f t="shared" si="3"/>
        <v>7828</v>
      </c>
      <c r="L7" s="17">
        <f t="shared" si="4"/>
        <v>100</v>
      </c>
      <c r="M7" s="17">
        <f t="shared" si="0"/>
        <v>0</v>
      </c>
      <c r="N7" s="56">
        <v>7828</v>
      </c>
      <c r="O7" s="17">
        <v>0</v>
      </c>
      <c r="P7" s="2">
        <f t="shared" si="5"/>
        <v>100</v>
      </c>
      <c r="Q7" s="2">
        <v>7828</v>
      </c>
      <c r="R7" s="2">
        <f t="shared" si="6"/>
        <v>7828</v>
      </c>
      <c r="S7" s="1"/>
    </row>
    <row r="8" spans="1:19" ht="12.75">
      <c r="A8" s="1" t="s">
        <v>8</v>
      </c>
      <c r="B8" s="16" t="s">
        <v>69</v>
      </c>
      <c r="C8" s="2">
        <v>15700</v>
      </c>
      <c r="D8" s="2">
        <v>15700</v>
      </c>
      <c r="E8" s="2">
        <v>2000</v>
      </c>
      <c r="F8" s="2">
        <v>15700</v>
      </c>
      <c r="G8" s="2">
        <v>15700</v>
      </c>
      <c r="H8" s="2">
        <v>0</v>
      </c>
      <c r="I8" s="18">
        <f t="shared" si="2"/>
        <v>15700</v>
      </c>
      <c r="J8" s="18">
        <v>0</v>
      </c>
      <c r="K8" s="56">
        <f t="shared" si="3"/>
        <v>15700</v>
      </c>
      <c r="L8" s="17">
        <f t="shared" si="4"/>
        <v>100</v>
      </c>
      <c r="M8" s="17">
        <f t="shared" si="0"/>
        <v>0</v>
      </c>
      <c r="N8" s="56">
        <v>15700</v>
      </c>
      <c r="O8" s="17">
        <v>0</v>
      </c>
      <c r="P8" s="2">
        <f t="shared" si="5"/>
        <v>100</v>
      </c>
      <c r="Q8" s="2">
        <v>15700</v>
      </c>
      <c r="R8" s="2">
        <f t="shared" si="6"/>
        <v>15700</v>
      </c>
      <c r="S8" s="1"/>
    </row>
    <row r="9" spans="1:19" ht="12.75">
      <c r="A9" s="1" t="s">
        <v>35</v>
      </c>
      <c r="B9" s="16" t="s">
        <v>9</v>
      </c>
      <c r="C9" s="2">
        <v>9000</v>
      </c>
      <c r="D9" s="2">
        <v>9000</v>
      </c>
      <c r="E9" s="2">
        <v>3000</v>
      </c>
      <c r="F9" s="2">
        <v>8510</v>
      </c>
      <c r="G9" s="2">
        <v>3928</v>
      </c>
      <c r="H9" s="2">
        <v>4110</v>
      </c>
      <c r="I9" s="18">
        <f t="shared" si="2"/>
        <v>8038</v>
      </c>
      <c r="J9" s="18">
        <v>140</v>
      </c>
      <c r="K9" s="56">
        <f t="shared" si="3"/>
        <v>8178</v>
      </c>
      <c r="L9" s="17">
        <f t="shared" si="4"/>
        <v>96.09870740305523</v>
      </c>
      <c r="M9" s="17">
        <f t="shared" si="0"/>
        <v>332</v>
      </c>
      <c r="N9" s="56">
        <v>8248</v>
      </c>
      <c r="O9" s="17">
        <v>0</v>
      </c>
      <c r="P9" s="2">
        <f t="shared" si="5"/>
        <v>96.09870740305523</v>
      </c>
      <c r="Q9" s="2">
        <v>8300</v>
      </c>
      <c r="R9" s="2">
        <f t="shared" si="6"/>
        <v>8248</v>
      </c>
      <c r="S9" s="1"/>
    </row>
    <row r="10" spans="1:19" ht="12.75" hidden="1">
      <c r="A10" s="3"/>
      <c r="B10" s="3"/>
      <c r="C10" s="3"/>
      <c r="D10" s="3"/>
      <c r="E10" s="4"/>
      <c r="F10" s="4"/>
      <c r="G10" s="4"/>
      <c r="H10" s="4"/>
      <c r="I10" s="14">
        <f t="shared" si="2"/>
        <v>0</v>
      </c>
      <c r="J10" s="14"/>
      <c r="K10" s="14">
        <f t="shared" si="3"/>
        <v>0</v>
      </c>
      <c r="L10" s="14" t="e">
        <f t="shared" si="4"/>
        <v>#DIV/0!</v>
      </c>
      <c r="M10" s="14">
        <f t="shared" si="0"/>
        <v>0</v>
      </c>
      <c r="N10" s="14"/>
      <c r="O10" s="14"/>
      <c r="P10" s="1" t="e">
        <f t="shared" si="5"/>
        <v>#DIV/0!</v>
      </c>
      <c r="Q10" s="4"/>
      <c r="R10" s="2">
        <f t="shared" si="6"/>
        <v>0</v>
      </c>
      <c r="S10" s="1"/>
    </row>
    <row r="11" spans="1:19" ht="12.75">
      <c r="A11" s="13" t="s">
        <v>10</v>
      </c>
      <c r="B11" s="13" t="s">
        <v>12</v>
      </c>
      <c r="C11" s="14">
        <v>100</v>
      </c>
      <c r="D11" s="14">
        <v>0</v>
      </c>
      <c r="E11" s="14">
        <v>100</v>
      </c>
      <c r="F11" s="14">
        <v>100</v>
      </c>
      <c r="G11" s="14">
        <v>0</v>
      </c>
      <c r="H11" s="14">
        <v>0</v>
      </c>
      <c r="I11" s="14">
        <f t="shared" si="2"/>
        <v>0</v>
      </c>
      <c r="J11" s="14">
        <v>0</v>
      </c>
      <c r="K11" s="14">
        <f t="shared" si="3"/>
        <v>0</v>
      </c>
      <c r="L11" s="14">
        <f t="shared" si="4"/>
        <v>0</v>
      </c>
      <c r="M11" s="14">
        <f t="shared" si="0"/>
        <v>100</v>
      </c>
      <c r="N11" s="14">
        <v>0</v>
      </c>
      <c r="O11" s="14">
        <v>0</v>
      </c>
      <c r="P11" s="14">
        <f t="shared" si="5"/>
        <v>0</v>
      </c>
      <c r="Q11" s="14">
        <v>0</v>
      </c>
      <c r="R11" s="29">
        <f t="shared" si="6"/>
        <v>0</v>
      </c>
      <c r="S11" s="29">
        <v>0</v>
      </c>
    </row>
    <row r="12" spans="1:19" ht="12.75">
      <c r="A12" s="13" t="s">
        <v>11</v>
      </c>
      <c r="B12" s="13" t="s">
        <v>15</v>
      </c>
      <c r="C12" s="14">
        <f aca="true" t="shared" si="7" ref="C12:H12">C13+C14+C15+C16</f>
        <v>45000</v>
      </c>
      <c r="D12" s="14">
        <f t="shared" si="7"/>
        <v>66000</v>
      </c>
      <c r="E12" s="14">
        <f t="shared" si="7"/>
        <v>71100</v>
      </c>
      <c r="F12" s="14">
        <f t="shared" si="7"/>
        <v>61416</v>
      </c>
      <c r="G12" s="14">
        <f t="shared" si="7"/>
        <v>33789.21</v>
      </c>
      <c r="H12" s="14">
        <f t="shared" si="7"/>
        <v>23979.28</v>
      </c>
      <c r="I12" s="14">
        <f t="shared" si="2"/>
        <v>57768.49</v>
      </c>
      <c r="J12" s="14">
        <f>J13+J14+J15+J16</f>
        <v>1384.51</v>
      </c>
      <c r="K12" s="14">
        <f t="shared" si="3"/>
        <v>59153</v>
      </c>
      <c r="L12" s="14">
        <f t="shared" si="4"/>
        <v>96.31529243193955</v>
      </c>
      <c r="M12" s="14">
        <f t="shared" si="0"/>
        <v>2263</v>
      </c>
      <c r="N12" s="14">
        <f>N13+N14+N15+N16</f>
        <v>60747.920000000006</v>
      </c>
      <c r="O12" s="14">
        <f>O13+O14+O15+O16</f>
        <v>1019.92</v>
      </c>
      <c r="P12" s="14">
        <f t="shared" si="5"/>
        <v>96.31529243193955</v>
      </c>
      <c r="Q12" s="14">
        <f>Q13+Q14+Q15+Q16</f>
        <v>61866</v>
      </c>
      <c r="R12" s="29">
        <f t="shared" si="6"/>
        <v>61767.840000000004</v>
      </c>
      <c r="S12" s="28">
        <v>6.68</v>
      </c>
    </row>
    <row r="13" spans="1:19" ht="12.75">
      <c r="A13" s="1" t="s">
        <v>4</v>
      </c>
      <c r="B13" s="16" t="s">
        <v>156</v>
      </c>
      <c r="C13" s="2">
        <v>10000</v>
      </c>
      <c r="D13" s="2">
        <v>11000</v>
      </c>
      <c r="E13" s="2">
        <v>25000</v>
      </c>
      <c r="F13" s="2">
        <v>10000</v>
      </c>
      <c r="G13" s="2">
        <v>4988.21</v>
      </c>
      <c r="H13" s="2">
        <v>4589.48</v>
      </c>
      <c r="I13" s="18">
        <f t="shared" si="2"/>
        <v>9577.689999999999</v>
      </c>
      <c r="J13" s="18">
        <v>319.51</v>
      </c>
      <c r="K13" s="56">
        <f t="shared" si="3"/>
        <v>9897.199999999999</v>
      </c>
      <c r="L13" s="17">
        <f t="shared" si="4"/>
        <v>98.972</v>
      </c>
      <c r="M13" s="17">
        <f t="shared" si="0"/>
        <v>102.80000000000109</v>
      </c>
      <c r="N13" s="56">
        <v>10692.12</v>
      </c>
      <c r="O13" s="17">
        <v>619.92</v>
      </c>
      <c r="P13" s="2">
        <f t="shared" si="5"/>
        <v>98.972</v>
      </c>
      <c r="Q13" s="2">
        <v>11350</v>
      </c>
      <c r="R13" s="2">
        <f t="shared" si="6"/>
        <v>11312.04</v>
      </c>
      <c r="S13" s="1"/>
    </row>
    <row r="14" spans="1:19" ht="12.75">
      <c r="A14" s="1" t="s">
        <v>5</v>
      </c>
      <c r="B14" s="16" t="s">
        <v>16</v>
      </c>
      <c r="C14" s="2">
        <v>32000</v>
      </c>
      <c r="D14" s="2">
        <v>33500</v>
      </c>
      <c r="E14" s="2">
        <v>37000</v>
      </c>
      <c r="F14" s="2">
        <v>33016</v>
      </c>
      <c r="G14" s="2">
        <v>17421</v>
      </c>
      <c r="H14" s="2">
        <v>14529.8</v>
      </c>
      <c r="I14" s="18">
        <f t="shared" si="2"/>
        <v>31950.8</v>
      </c>
      <c r="J14" s="18">
        <v>1065</v>
      </c>
      <c r="K14" s="56">
        <f t="shared" si="3"/>
        <v>33015.8</v>
      </c>
      <c r="L14" s="17">
        <f t="shared" si="4"/>
        <v>99.99939423309912</v>
      </c>
      <c r="M14" s="17">
        <f t="shared" si="0"/>
        <v>0.19999999999708962</v>
      </c>
      <c r="N14" s="56">
        <v>33015.8</v>
      </c>
      <c r="O14" s="17">
        <v>0</v>
      </c>
      <c r="P14" s="2">
        <f t="shared" si="5"/>
        <v>99.99939423309912</v>
      </c>
      <c r="Q14" s="2">
        <v>33016</v>
      </c>
      <c r="R14" s="2">
        <f t="shared" si="6"/>
        <v>33015.8</v>
      </c>
      <c r="S14" s="1"/>
    </row>
    <row r="15" spans="1:19" ht="12.75">
      <c r="A15" s="1" t="s">
        <v>70</v>
      </c>
      <c r="B15" s="16" t="s">
        <v>71</v>
      </c>
      <c r="C15" s="2">
        <v>3000</v>
      </c>
      <c r="D15" s="2">
        <v>3000</v>
      </c>
      <c r="E15" s="2">
        <v>1000</v>
      </c>
      <c r="F15" s="2">
        <v>15000</v>
      </c>
      <c r="G15" s="2">
        <v>9800</v>
      </c>
      <c r="H15" s="2">
        <v>4860</v>
      </c>
      <c r="I15" s="18">
        <f t="shared" si="2"/>
        <v>14660</v>
      </c>
      <c r="J15" s="18">
        <v>0</v>
      </c>
      <c r="K15" s="56">
        <f t="shared" si="3"/>
        <v>14660</v>
      </c>
      <c r="L15" s="17">
        <f t="shared" si="4"/>
        <v>97.73333333333333</v>
      </c>
      <c r="M15" s="17">
        <f t="shared" si="0"/>
        <v>340</v>
      </c>
      <c r="N15" s="56">
        <v>14660</v>
      </c>
      <c r="O15" s="17">
        <v>0</v>
      </c>
      <c r="P15" s="2">
        <f t="shared" si="5"/>
        <v>97.73333333333333</v>
      </c>
      <c r="Q15" s="2">
        <v>14700</v>
      </c>
      <c r="R15" s="2">
        <f t="shared" si="6"/>
        <v>14660</v>
      </c>
      <c r="S15" s="1"/>
    </row>
    <row r="16" spans="1:19" ht="12.75">
      <c r="A16" s="1" t="s">
        <v>8</v>
      </c>
      <c r="B16" s="16" t="s">
        <v>82</v>
      </c>
      <c r="C16" s="2">
        <v>0</v>
      </c>
      <c r="D16" s="2">
        <v>18500</v>
      </c>
      <c r="E16" s="2">
        <v>8100</v>
      </c>
      <c r="F16" s="2">
        <v>3400</v>
      </c>
      <c r="G16" s="2">
        <v>1580</v>
      </c>
      <c r="H16" s="2">
        <v>0</v>
      </c>
      <c r="I16" s="18">
        <f t="shared" si="2"/>
        <v>1580</v>
      </c>
      <c r="J16" s="18">
        <v>0</v>
      </c>
      <c r="K16" s="56">
        <f t="shared" si="3"/>
        <v>1580</v>
      </c>
      <c r="L16" s="17">
        <f t="shared" si="4"/>
        <v>46.470588235294116</v>
      </c>
      <c r="M16" s="17">
        <f t="shared" si="0"/>
        <v>1820</v>
      </c>
      <c r="N16" s="56">
        <v>2380</v>
      </c>
      <c r="O16" s="17">
        <v>400</v>
      </c>
      <c r="P16" s="2">
        <f t="shared" si="5"/>
        <v>46.470588235294116</v>
      </c>
      <c r="Q16" s="2">
        <v>2800</v>
      </c>
      <c r="R16" s="2">
        <f t="shared" si="6"/>
        <v>2780</v>
      </c>
      <c r="S16" s="1"/>
    </row>
    <row r="17" spans="1:19" ht="13.5" thickBot="1">
      <c r="A17" s="13" t="s">
        <v>122</v>
      </c>
      <c r="B17" s="61" t="s">
        <v>72</v>
      </c>
      <c r="C17" s="61">
        <v>2250</v>
      </c>
      <c r="D17" s="62">
        <v>2250</v>
      </c>
      <c r="E17" s="62">
        <v>800</v>
      </c>
      <c r="F17" s="62">
        <v>1100</v>
      </c>
      <c r="G17" s="62">
        <v>629</v>
      </c>
      <c r="H17" s="62">
        <v>280</v>
      </c>
      <c r="I17" s="62">
        <f t="shared" si="2"/>
        <v>909</v>
      </c>
      <c r="J17" s="62">
        <v>100</v>
      </c>
      <c r="K17" s="62">
        <f t="shared" si="3"/>
        <v>1009</v>
      </c>
      <c r="L17" s="62">
        <f t="shared" si="4"/>
        <v>91.72727272727273</v>
      </c>
      <c r="M17" s="62">
        <f t="shared" si="0"/>
        <v>91</v>
      </c>
      <c r="N17" s="62">
        <v>1060</v>
      </c>
      <c r="O17" s="62">
        <v>34</v>
      </c>
      <c r="P17" s="62">
        <f t="shared" si="5"/>
        <v>91.72727272727273</v>
      </c>
      <c r="Q17" s="62">
        <v>1100</v>
      </c>
      <c r="R17" s="63">
        <f t="shared" si="6"/>
        <v>1094</v>
      </c>
      <c r="S17" s="64">
        <v>104.55</v>
      </c>
    </row>
    <row r="18" spans="1:19" ht="30.75" customHeight="1" thickBot="1">
      <c r="A18" s="60"/>
      <c r="B18" s="70" t="s">
        <v>17</v>
      </c>
      <c r="C18" s="71">
        <f>C17+C12+C11+C4+C3</f>
        <v>565000</v>
      </c>
      <c r="D18" s="71">
        <f>D3+D4+D11+D12+D17</f>
        <v>569900</v>
      </c>
      <c r="E18" s="71">
        <f>E3+E4+E11+E12+E17</f>
        <v>496000</v>
      </c>
      <c r="F18" s="71">
        <f>F17+F12+F11+F4+F3</f>
        <v>593000</v>
      </c>
      <c r="G18" s="71">
        <f>G17+G12+G11+G4+G3</f>
        <v>392177.9</v>
      </c>
      <c r="H18" s="71">
        <f>H17+H12+H11+H4+H3</f>
        <v>97764.39</v>
      </c>
      <c r="I18" s="72">
        <f t="shared" si="2"/>
        <v>489942.29000000004</v>
      </c>
      <c r="J18" s="72">
        <f>J3+J4+J11+J12+J17</f>
        <v>16402.77</v>
      </c>
      <c r="K18" s="72">
        <f t="shared" si="3"/>
        <v>506345.06000000006</v>
      </c>
      <c r="L18" s="72">
        <f t="shared" si="4"/>
        <v>85.38702529510962</v>
      </c>
      <c r="M18" s="72">
        <f t="shared" si="0"/>
        <v>86654.93999999994</v>
      </c>
      <c r="N18" s="72">
        <f>N17+N12+N11+N4+N3</f>
        <v>569973.8200000001</v>
      </c>
      <c r="O18" s="72">
        <f>O17+O12+O11+O4+O3</f>
        <v>31824.54</v>
      </c>
      <c r="P18" s="71">
        <f t="shared" si="5"/>
        <v>85.38702529510962</v>
      </c>
      <c r="Q18" s="71">
        <f>Q17+Q12+Q11+Q4+Q3</f>
        <v>603754</v>
      </c>
      <c r="R18" s="71">
        <f t="shared" si="6"/>
        <v>601798.3600000001</v>
      </c>
      <c r="S18" s="73">
        <v>-5.61</v>
      </c>
    </row>
    <row r="19" spans="1:17" ht="12.75" hidden="1">
      <c r="A19" s="3"/>
      <c r="B19" s="65"/>
      <c r="C19" s="65"/>
      <c r="D19" s="65"/>
      <c r="E19" s="66"/>
      <c r="F19" s="66"/>
      <c r="G19" s="66"/>
      <c r="H19" s="66"/>
      <c r="I19" s="67"/>
      <c r="J19" s="67"/>
      <c r="K19" s="68"/>
      <c r="L19" s="68"/>
      <c r="M19" s="68"/>
      <c r="N19" s="68"/>
      <c r="O19" s="68"/>
      <c r="P19" s="69"/>
      <c r="Q19" s="33"/>
    </row>
    <row r="20" spans="1:17" ht="21.75" customHeight="1" hidden="1">
      <c r="A20" s="1"/>
      <c r="B20" s="3"/>
      <c r="C20" s="4"/>
      <c r="D20" s="4"/>
      <c r="E20" s="4"/>
      <c r="F20" s="4"/>
      <c r="G20" s="4"/>
      <c r="H20" s="11"/>
      <c r="I20" s="17"/>
      <c r="J20" s="17"/>
      <c r="K20" s="17"/>
      <c r="L20" s="17"/>
      <c r="M20" s="17"/>
      <c r="N20" s="17"/>
      <c r="O20" s="17"/>
      <c r="P20" s="4"/>
      <c r="Q20" s="10"/>
    </row>
    <row r="21" ht="12.75">
      <c r="B21" t="s">
        <v>153</v>
      </c>
    </row>
    <row r="22" ht="12.75">
      <c r="L22" s="33"/>
    </row>
  </sheetData>
  <printOptions/>
  <pageMargins left="0.3937007874015748" right="0.3937007874015748" top="2.1653543307086616" bottom="0.984251968503937" header="0.9055118110236221" footer="0.5118110236220472"/>
  <pageSetup horizontalDpi="600" verticalDpi="600" orientation="landscape" paperSize="9" r:id="rId1"/>
  <headerFooter alignWithMargins="0">
    <oddHeader>&amp;CPLAN FINANSOWY NA 2004  ROK MDK W MIĘDZYZDROJACH
P R Z Y C H O D 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="75" zoomScaleNormal="75" workbookViewId="0" topLeftCell="B1">
      <selection activeCell="B62" sqref="B62"/>
    </sheetView>
  </sheetViews>
  <sheetFormatPr defaultColWidth="9.00390625" defaultRowHeight="12.75"/>
  <cols>
    <col min="1" max="1" width="5.00390625" style="0" customWidth="1"/>
    <col min="2" max="2" width="59.875" style="0" customWidth="1"/>
    <col min="3" max="3" width="0.12890625" style="0" hidden="1" customWidth="1"/>
    <col min="4" max="4" width="15.375" style="0" customWidth="1"/>
    <col min="5" max="5" width="15.00390625" style="0" customWidth="1"/>
    <col min="6" max="6" width="14.25390625" style="0" hidden="1" customWidth="1"/>
    <col min="7" max="7" width="12.875" style="0" hidden="1" customWidth="1"/>
    <col min="8" max="8" width="9.25390625" style="0" hidden="1" customWidth="1"/>
    <col min="9" max="9" width="9.875" style="0" hidden="1" customWidth="1"/>
    <col min="10" max="11" width="10.875" style="0" hidden="1" customWidth="1"/>
    <col min="12" max="13" width="0.12890625" style="0" hidden="1" customWidth="1"/>
    <col min="14" max="14" width="11.875" style="0" hidden="1" customWidth="1"/>
    <col min="15" max="15" width="11.25390625" style="0" hidden="1" customWidth="1"/>
    <col min="16" max="16" width="0.2421875" style="0" hidden="1" customWidth="1"/>
    <col min="17" max="17" width="10.00390625" style="0" hidden="1" customWidth="1"/>
    <col min="18" max="18" width="12.25390625" style="0" hidden="1" customWidth="1"/>
    <col min="19" max="19" width="14.75390625" style="0" customWidth="1"/>
    <col min="20" max="20" width="14.00390625" style="0" customWidth="1"/>
    <col min="21" max="21" width="11.625" style="0" customWidth="1"/>
  </cols>
  <sheetData>
    <row r="1" spans="1:21" ht="86.25" customHeight="1" thickBot="1">
      <c r="A1" s="12" t="s">
        <v>63</v>
      </c>
      <c r="B1" s="12" t="s">
        <v>137</v>
      </c>
      <c r="C1" s="8" t="s">
        <v>79</v>
      </c>
      <c r="D1" s="8" t="s">
        <v>126</v>
      </c>
      <c r="E1" s="8" t="s">
        <v>127</v>
      </c>
      <c r="F1" s="8" t="s">
        <v>77</v>
      </c>
      <c r="G1" s="8" t="s">
        <v>101</v>
      </c>
      <c r="H1" s="20" t="s">
        <v>64</v>
      </c>
      <c r="I1" s="27" t="s">
        <v>102</v>
      </c>
      <c r="J1" s="27" t="s">
        <v>103</v>
      </c>
      <c r="K1" s="27" t="s">
        <v>46</v>
      </c>
      <c r="L1" s="27" t="s">
        <v>113</v>
      </c>
      <c r="M1" s="27" t="s">
        <v>114</v>
      </c>
      <c r="N1" s="27" t="s">
        <v>138</v>
      </c>
      <c r="O1" s="54" t="s">
        <v>140</v>
      </c>
      <c r="P1" s="27" t="s">
        <v>120</v>
      </c>
      <c r="Q1" s="27" t="s">
        <v>118</v>
      </c>
      <c r="R1" s="39"/>
      <c r="S1" s="8" t="s">
        <v>77</v>
      </c>
      <c r="T1" s="81" t="s">
        <v>142</v>
      </c>
      <c r="U1" s="80" t="s">
        <v>154</v>
      </c>
    </row>
    <row r="2" spans="1:21" ht="14.25" customHeight="1" hidden="1">
      <c r="A2" s="12"/>
      <c r="B2" s="12"/>
      <c r="C2" s="8"/>
      <c r="D2" s="8"/>
      <c r="E2" s="8">
        <v>1</v>
      </c>
      <c r="F2" s="8">
        <v>2</v>
      </c>
      <c r="G2" s="8"/>
      <c r="H2" s="38"/>
      <c r="I2" s="27"/>
      <c r="J2" s="27"/>
      <c r="K2" s="27"/>
      <c r="L2" s="27">
        <v>3</v>
      </c>
      <c r="M2" s="27">
        <v>4</v>
      </c>
      <c r="N2" s="27"/>
      <c r="O2" s="27"/>
      <c r="P2" s="27">
        <v>6</v>
      </c>
      <c r="Q2" s="27">
        <v>7</v>
      </c>
      <c r="R2" s="37"/>
      <c r="S2" s="8">
        <v>2</v>
      </c>
      <c r="T2" s="1"/>
      <c r="U2" s="1"/>
    </row>
    <row r="3" spans="1:21" ht="12.75">
      <c r="A3" s="13" t="s">
        <v>1</v>
      </c>
      <c r="B3" s="13" t="s">
        <v>24</v>
      </c>
      <c r="C3" s="14">
        <f>C4+C5+C6+C7+C8</f>
        <v>17300</v>
      </c>
      <c r="D3" s="14">
        <f>D4+D5+D6+D7+D8</f>
        <v>16900</v>
      </c>
      <c r="E3" s="14">
        <f>E4+E5+E6+E7+E8</f>
        <v>18500</v>
      </c>
      <c r="F3" s="14">
        <f>F4+F5+F6+F7+F8</f>
        <v>16373</v>
      </c>
      <c r="G3" s="14">
        <f>G4+G5+G6+G7+G8</f>
        <v>10892.11</v>
      </c>
      <c r="H3" s="21">
        <f>F3*100/F89</f>
        <v>2.761045531197302</v>
      </c>
      <c r="I3" s="28">
        <f>I4+I5+I6+I7+I8</f>
        <v>959.9100000000001</v>
      </c>
      <c r="J3" s="29">
        <f>G3+I3</f>
        <v>11852.02</v>
      </c>
      <c r="K3" s="29">
        <f>K4+K5+K6+K7+K8</f>
        <v>449.40999999999997</v>
      </c>
      <c r="L3" s="14">
        <f>L4+L5+L6+L7+L8</f>
        <v>12490.78</v>
      </c>
      <c r="M3" s="14">
        <f>F3-L3</f>
        <v>3882.2199999999993</v>
      </c>
      <c r="N3" s="14">
        <f>N4+N5+N6+N7+N8</f>
        <v>14417.330000000002</v>
      </c>
      <c r="O3" s="14">
        <f>O4+O5+O6+O7+O8</f>
        <v>2941.93</v>
      </c>
      <c r="P3" s="14">
        <f>J3*100/F3</f>
        <v>72.38758932388689</v>
      </c>
      <c r="Q3" s="14">
        <f>N3*100/F3</f>
        <v>88.05551823123436</v>
      </c>
      <c r="R3" s="14"/>
      <c r="S3" s="14">
        <f>S4+S5+S6+S7+S8</f>
        <v>17470</v>
      </c>
      <c r="T3" s="74">
        <f>N3+O3</f>
        <v>17359.260000000002</v>
      </c>
      <c r="U3" s="75">
        <v>-3.26</v>
      </c>
    </row>
    <row r="4" spans="1:21" ht="12.75">
      <c r="A4" s="1" t="s">
        <v>4</v>
      </c>
      <c r="B4" s="1" t="s">
        <v>18</v>
      </c>
      <c r="C4" s="2">
        <v>3500</v>
      </c>
      <c r="D4" s="2">
        <v>3500</v>
      </c>
      <c r="E4" s="2">
        <v>4000</v>
      </c>
      <c r="F4" s="2">
        <v>3470</v>
      </c>
      <c r="G4" s="5">
        <v>2636.7</v>
      </c>
      <c r="H4" s="22">
        <f>F4*100/F89</f>
        <v>0.5851602023608768</v>
      </c>
      <c r="I4" s="1">
        <v>213.24</v>
      </c>
      <c r="J4" s="31">
        <f>G4+I4</f>
        <v>2849.9399999999996</v>
      </c>
      <c r="K4" s="31">
        <v>191.03</v>
      </c>
      <c r="L4" s="31">
        <f aca="true" t="shared" si="0" ref="L4:L66">J4+K4</f>
        <v>3040.97</v>
      </c>
      <c r="M4" s="31">
        <f aca="true" t="shared" si="1" ref="M4:M69">F4-L4</f>
        <v>429.0300000000002</v>
      </c>
      <c r="N4" s="31">
        <v>3851.96</v>
      </c>
      <c r="O4" s="17">
        <v>62.07</v>
      </c>
      <c r="P4" s="31">
        <f aca="true" t="shared" si="2" ref="P4:P71">J4*100/F4</f>
        <v>82.1308357348703</v>
      </c>
      <c r="Q4" s="18">
        <f aca="true" t="shared" si="3" ref="Q4:Q69">N4*100/F4</f>
        <v>111.00749279538906</v>
      </c>
      <c r="R4" s="31"/>
      <c r="S4" s="2">
        <v>4000</v>
      </c>
      <c r="T4" s="2">
        <f aca="true" t="shared" si="4" ref="T4:T67">N4+O4</f>
        <v>3914.03</v>
      </c>
      <c r="U4" s="1"/>
    </row>
    <row r="5" spans="1:21" ht="12.75">
      <c r="A5" s="1" t="s">
        <v>5</v>
      </c>
      <c r="B5" s="1" t="s">
        <v>19</v>
      </c>
      <c r="C5" s="2">
        <v>3800</v>
      </c>
      <c r="D5" s="2">
        <v>3900</v>
      </c>
      <c r="E5" s="2">
        <v>2500</v>
      </c>
      <c r="F5" s="2">
        <v>3873</v>
      </c>
      <c r="G5" s="5">
        <v>2970.2</v>
      </c>
      <c r="H5" s="23">
        <f>F6*100/F89</f>
        <v>0.13490725126475547</v>
      </c>
      <c r="I5" s="1">
        <v>495.97</v>
      </c>
      <c r="J5" s="31">
        <f aca="true" t="shared" si="5" ref="J5:J72">G5+I5</f>
        <v>3466.17</v>
      </c>
      <c r="K5" s="31">
        <v>0</v>
      </c>
      <c r="L5" s="31">
        <f t="shared" si="0"/>
        <v>3466.17</v>
      </c>
      <c r="M5" s="31">
        <f t="shared" si="1"/>
        <v>406.8299999999999</v>
      </c>
      <c r="N5" s="31">
        <v>3870.73</v>
      </c>
      <c r="O5" s="17">
        <v>0</v>
      </c>
      <c r="P5" s="31">
        <f t="shared" si="2"/>
        <v>89.49573973663827</v>
      </c>
      <c r="Q5" s="18">
        <f t="shared" si="3"/>
        <v>99.9413891040537</v>
      </c>
      <c r="R5" s="2"/>
      <c r="S5" s="2">
        <v>3880</v>
      </c>
      <c r="T5" s="2">
        <f t="shared" si="4"/>
        <v>3870.73</v>
      </c>
      <c r="U5" s="1"/>
    </row>
    <row r="6" spans="1:21" ht="12.75">
      <c r="A6" s="1" t="s">
        <v>6</v>
      </c>
      <c r="B6" s="1" t="s">
        <v>20</v>
      </c>
      <c r="C6" s="2">
        <v>1500</v>
      </c>
      <c r="D6" s="2">
        <v>1500</v>
      </c>
      <c r="E6" s="2">
        <v>2500</v>
      </c>
      <c r="F6" s="2">
        <v>800</v>
      </c>
      <c r="G6" s="5">
        <v>477.06</v>
      </c>
      <c r="H6" s="23">
        <f>F8*100/F89</f>
        <v>0.9662731871838112</v>
      </c>
      <c r="I6" s="2">
        <v>176.7</v>
      </c>
      <c r="J6" s="31">
        <f t="shared" si="5"/>
        <v>653.76</v>
      </c>
      <c r="K6" s="31">
        <v>39.4</v>
      </c>
      <c r="L6" s="31">
        <f t="shared" si="0"/>
        <v>693.16</v>
      </c>
      <c r="M6" s="31">
        <f t="shared" si="1"/>
        <v>106.84000000000003</v>
      </c>
      <c r="N6" s="31">
        <v>852.6</v>
      </c>
      <c r="O6" s="17">
        <v>0</v>
      </c>
      <c r="P6" s="31">
        <f t="shared" si="2"/>
        <v>81.72</v>
      </c>
      <c r="Q6" s="18">
        <f t="shared" si="3"/>
        <v>106.575</v>
      </c>
      <c r="R6" s="2"/>
      <c r="S6" s="2">
        <v>860</v>
      </c>
      <c r="T6" s="2">
        <f t="shared" si="4"/>
        <v>852.6</v>
      </c>
      <c r="U6" s="1"/>
    </row>
    <row r="7" spans="1:21" ht="12.75">
      <c r="A7" s="1" t="s">
        <v>8</v>
      </c>
      <c r="B7" s="1" t="s">
        <v>104</v>
      </c>
      <c r="C7" s="2">
        <v>2000</v>
      </c>
      <c r="D7" s="2">
        <v>2000</v>
      </c>
      <c r="E7" s="2">
        <v>3000</v>
      </c>
      <c r="F7" s="2">
        <v>2500</v>
      </c>
      <c r="G7" s="5">
        <v>2377.63</v>
      </c>
      <c r="H7" s="23"/>
      <c r="I7" s="2">
        <v>0</v>
      </c>
      <c r="J7" s="31">
        <f t="shared" si="5"/>
        <v>2377.63</v>
      </c>
      <c r="K7" s="31">
        <v>0</v>
      </c>
      <c r="L7" s="31">
        <f t="shared" si="0"/>
        <v>2377.63</v>
      </c>
      <c r="M7" s="31">
        <f t="shared" si="1"/>
        <v>122.36999999999989</v>
      </c>
      <c r="N7" s="31">
        <v>2420.61</v>
      </c>
      <c r="O7" s="17">
        <v>246.45</v>
      </c>
      <c r="P7" s="31">
        <f t="shared" si="2"/>
        <v>95.1052</v>
      </c>
      <c r="Q7" s="18">
        <f t="shared" si="3"/>
        <v>96.8244</v>
      </c>
      <c r="R7" s="2"/>
      <c r="S7" s="2">
        <v>2670</v>
      </c>
      <c r="T7" s="2">
        <f t="shared" si="4"/>
        <v>2667.06</v>
      </c>
      <c r="U7" s="1"/>
    </row>
    <row r="8" spans="1:21" ht="12.75">
      <c r="A8" s="1" t="s">
        <v>35</v>
      </c>
      <c r="B8" s="1" t="s">
        <v>9</v>
      </c>
      <c r="C8" s="2">
        <v>6500</v>
      </c>
      <c r="D8" s="2">
        <v>6000</v>
      </c>
      <c r="E8" s="2">
        <v>6500</v>
      </c>
      <c r="F8" s="2">
        <v>5730</v>
      </c>
      <c r="G8" s="5">
        <v>2430.52</v>
      </c>
      <c r="H8" s="23">
        <f>F8*100/F89</f>
        <v>0.9662731871838112</v>
      </c>
      <c r="I8" s="2">
        <v>74</v>
      </c>
      <c r="J8" s="31">
        <f t="shared" si="5"/>
        <v>2504.52</v>
      </c>
      <c r="K8" s="31">
        <v>218.98</v>
      </c>
      <c r="L8" s="31">
        <v>2912.85</v>
      </c>
      <c r="M8" s="31">
        <f t="shared" si="1"/>
        <v>2817.15</v>
      </c>
      <c r="N8" s="31">
        <v>3421.43</v>
      </c>
      <c r="O8" s="17">
        <v>2633.41</v>
      </c>
      <c r="P8" s="31">
        <f t="shared" si="2"/>
        <v>43.70890052356021</v>
      </c>
      <c r="Q8" s="18">
        <f t="shared" si="3"/>
        <v>59.7108202443281</v>
      </c>
      <c r="R8" s="2"/>
      <c r="S8" s="2">
        <v>6060</v>
      </c>
      <c r="T8" s="2">
        <f t="shared" si="4"/>
        <v>6054.84</v>
      </c>
      <c r="U8" s="1"/>
    </row>
    <row r="9" spans="1:21" ht="12.75">
      <c r="A9" s="13" t="s">
        <v>3</v>
      </c>
      <c r="B9" s="13" t="s">
        <v>98</v>
      </c>
      <c r="C9" s="14">
        <f>C10+C11+C12</f>
        <v>64600</v>
      </c>
      <c r="D9" s="14">
        <f>D10+D11+D12</f>
        <v>64500</v>
      </c>
      <c r="E9" s="14">
        <f>E10+E11+E12</f>
        <v>63600</v>
      </c>
      <c r="F9" s="14">
        <f>F10+F11+F12</f>
        <v>65900</v>
      </c>
      <c r="G9" s="14">
        <f>G10+G11+G12</f>
        <v>37511.72</v>
      </c>
      <c r="H9" s="24">
        <f>F9*100/F89</f>
        <v>11.112984822934232</v>
      </c>
      <c r="I9" s="28">
        <f>I10+I11+I12</f>
        <v>4883.37</v>
      </c>
      <c r="J9" s="29">
        <f t="shared" si="5"/>
        <v>42395.090000000004</v>
      </c>
      <c r="K9" s="29">
        <f>K10+K11+K12</f>
        <v>4827.08</v>
      </c>
      <c r="L9" s="14">
        <f>L10+L11+L12</f>
        <v>46190.46</v>
      </c>
      <c r="M9" s="14">
        <f t="shared" si="1"/>
        <v>19709.54</v>
      </c>
      <c r="N9" s="14">
        <f>N10+N11+N12</f>
        <v>56102.81</v>
      </c>
      <c r="O9" s="14">
        <f>O10+O11+O12</f>
        <v>6742.52</v>
      </c>
      <c r="P9" s="14">
        <f t="shared" si="2"/>
        <v>64.33245827010622</v>
      </c>
      <c r="Q9" s="14">
        <f t="shared" si="3"/>
        <v>85.13324734446131</v>
      </c>
      <c r="R9" s="14"/>
      <c r="S9" s="14">
        <f>S10+S11+S12</f>
        <v>62950</v>
      </c>
      <c r="T9" s="74">
        <f t="shared" si="4"/>
        <v>62845.33</v>
      </c>
      <c r="U9" s="75">
        <v>2.46</v>
      </c>
    </row>
    <row r="10" spans="1:21" ht="12.75">
      <c r="A10" s="1" t="s">
        <v>4</v>
      </c>
      <c r="B10" s="1" t="s">
        <v>21</v>
      </c>
      <c r="C10" s="2">
        <v>29500</v>
      </c>
      <c r="D10" s="2">
        <v>32000</v>
      </c>
      <c r="E10" s="2">
        <v>29500</v>
      </c>
      <c r="F10" s="2">
        <v>31600</v>
      </c>
      <c r="G10" s="5">
        <v>18177.22</v>
      </c>
      <c r="H10" s="23">
        <f>F10*100/F89</f>
        <v>5.328836424957841</v>
      </c>
      <c r="I10" s="1">
        <v>3752.4</v>
      </c>
      <c r="J10" s="31">
        <f t="shared" si="5"/>
        <v>21929.620000000003</v>
      </c>
      <c r="K10" s="31">
        <v>3700</v>
      </c>
      <c r="L10" s="31">
        <v>24770.99</v>
      </c>
      <c r="M10" s="31">
        <f t="shared" si="1"/>
        <v>6829.009999999998</v>
      </c>
      <c r="N10" s="31">
        <v>29387.63</v>
      </c>
      <c r="O10" s="17">
        <v>2376.17</v>
      </c>
      <c r="P10" s="31">
        <f t="shared" si="2"/>
        <v>69.39753164556963</v>
      </c>
      <c r="Q10" s="18">
        <f t="shared" si="3"/>
        <v>92.99882911392405</v>
      </c>
      <c r="R10" s="2"/>
      <c r="S10" s="2">
        <v>31800</v>
      </c>
      <c r="T10" s="2">
        <f t="shared" si="4"/>
        <v>31763.800000000003</v>
      </c>
      <c r="U10" s="1"/>
    </row>
    <row r="11" spans="1:21" ht="12.75">
      <c r="A11" s="1" t="s">
        <v>5</v>
      </c>
      <c r="B11" s="1" t="s">
        <v>22</v>
      </c>
      <c r="C11" s="2">
        <v>2600</v>
      </c>
      <c r="D11" s="2">
        <v>2500</v>
      </c>
      <c r="E11" s="2">
        <v>1600</v>
      </c>
      <c r="F11" s="2">
        <v>2300</v>
      </c>
      <c r="G11" s="5">
        <v>1050.45</v>
      </c>
      <c r="H11" s="23">
        <f>F11*100/F89</f>
        <v>0.38785834738617203</v>
      </c>
      <c r="I11" s="1">
        <v>360.55</v>
      </c>
      <c r="J11" s="31">
        <f t="shared" si="5"/>
        <v>1411</v>
      </c>
      <c r="K11" s="31">
        <v>357.08</v>
      </c>
      <c r="L11" s="31">
        <f t="shared" si="0"/>
        <v>1768.08</v>
      </c>
      <c r="M11" s="31">
        <f t="shared" si="1"/>
        <v>531.9200000000001</v>
      </c>
      <c r="N11" s="31">
        <v>1884.22</v>
      </c>
      <c r="O11" s="17">
        <v>29.47</v>
      </c>
      <c r="P11" s="31">
        <f t="shared" si="2"/>
        <v>61.34782608695652</v>
      </c>
      <c r="Q11" s="18">
        <f t="shared" si="3"/>
        <v>81.92260869565217</v>
      </c>
      <c r="R11" s="2"/>
      <c r="S11" s="2">
        <v>1950</v>
      </c>
      <c r="T11" s="2">
        <f t="shared" si="4"/>
        <v>1913.69</v>
      </c>
      <c r="U11" s="1"/>
    </row>
    <row r="12" spans="1:21" ht="12.75">
      <c r="A12" s="1" t="s">
        <v>6</v>
      </c>
      <c r="B12" s="1" t="s">
        <v>23</v>
      </c>
      <c r="C12" s="2">
        <v>32500</v>
      </c>
      <c r="D12" s="2">
        <v>30000</v>
      </c>
      <c r="E12" s="2">
        <v>32500</v>
      </c>
      <c r="F12" s="2">
        <v>32000</v>
      </c>
      <c r="G12" s="5">
        <v>18284.05</v>
      </c>
      <c r="H12" s="23">
        <f>F12*100/F89</f>
        <v>5.39629005059022</v>
      </c>
      <c r="I12" s="1">
        <v>770.42</v>
      </c>
      <c r="J12" s="31">
        <f t="shared" si="5"/>
        <v>19054.469999999998</v>
      </c>
      <c r="K12" s="31">
        <v>770</v>
      </c>
      <c r="L12" s="31">
        <v>19651.39</v>
      </c>
      <c r="M12" s="31">
        <f t="shared" si="1"/>
        <v>12348.61</v>
      </c>
      <c r="N12" s="31">
        <v>24830.96</v>
      </c>
      <c r="O12" s="17">
        <v>4336.88</v>
      </c>
      <c r="P12" s="31">
        <f t="shared" si="2"/>
        <v>59.54521874999999</v>
      </c>
      <c r="Q12" s="18">
        <f t="shared" si="3"/>
        <v>77.59675</v>
      </c>
      <c r="R12" s="2"/>
      <c r="S12" s="2">
        <v>29200</v>
      </c>
      <c r="T12" s="2">
        <f t="shared" si="4"/>
        <v>29167.84</v>
      </c>
      <c r="U12" s="1"/>
    </row>
    <row r="13" spans="1:21" ht="12.75">
      <c r="A13" s="13" t="s">
        <v>10</v>
      </c>
      <c r="B13" s="13" t="s">
        <v>25</v>
      </c>
      <c r="C13" s="14">
        <f>C14+C15+C16+C17+C19+C20</f>
        <v>14585</v>
      </c>
      <c r="D13" s="14">
        <f>D14+D15+D16+D17+D19+D20</f>
        <v>13871</v>
      </c>
      <c r="E13" s="14">
        <f>E14+E15+E16+E17+E19+E20</f>
        <v>15580</v>
      </c>
      <c r="F13" s="14">
        <f>F14+F15+F16+F17+F19+F20</f>
        <v>15714</v>
      </c>
      <c r="G13" s="14">
        <f>G14+G15+G16+G17+G19+G20</f>
        <v>10430.46</v>
      </c>
      <c r="H13" s="24">
        <f>F13*100/F89</f>
        <v>2.6499156829679595</v>
      </c>
      <c r="I13" s="29">
        <f>I14+I15+I16+I20</f>
        <v>665.4</v>
      </c>
      <c r="J13" s="29">
        <f t="shared" si="5"/>
        <v>11095.859999999999</v>
      </c>
      <c r="K13" s="29">
        <f>K14+K15+K16+K17+K19+K20</f>
        <v>894.4</v>
      </c>
      <c r="L13" s="14">
        <f>L14+L15+L16+L17+L19+L20</f>
        <v>11936.76</v>
      </c>
      <c r="M13" s="14">
        <f t="shared" si="1"/>
        <v>3777.24</v>
      </c>
      <c r="N13" s="14">
        <f>N14+N15+N16+N17+N19+N20</f>
        <v>13468.76</v>
      </c>
      <c r="O13" s="14">
        <f>O14+O15+O16+O17+O19+O20</f>
        <v>611.9</v>
      </c>
      <c r="P13" s="14">
        <f t="shared" si="2"/>
        <v>70.61130202367315</v>
      </c>
      <c r="Q13" s="14">
        <f t="shared" si="3"/>
        <v>85.71184930635103</v>
      </c>
      <c r="R13" s="14"/>
      <c r="S13" s="14">
        <f>S14+S15+S16+S17+S19+S20</f>
        <v>14647</v>
      </c>
      <c r="T13" s="74">
        <f t="shared" si="4"/>
        <v>14080.66</v>
      </c>
      <c r="U13" s="74">
        <v>-5.3</v>
      </c>
    </row>
    <row r="14" spans="1:21" ht="12.75">
      <c r="A14" s="1" t="s">
        <v>4</v>
      </c>
      <c r="B14" s="1" t="s">
        <v>143</v>
      </c>
      <c r="C14" s="2">
        <v>3660</v>
      </c>
      <c r="D14" s="2">
        <v>3660</v>
      </c>
      <c r="E14" s="2">
        <v>3660</v>
      </c>
      <c r="F14" s="2">
        <v>3660</v>
      </c>
      <c r="G14" s="5">
        <v>2135</v>
      </c>
      <c r="H14" s="23">
        <f>F14*100/F89</f>
        <v>0.6172006745362564</v>
      </c>
      <c r="I14" s="2">
        <v>305</v>
      </c>
      <c r="J14" s="31">
        <f t="shared" si="5"/>
        <v>2440</v>
      </c>
      <c r="K14" s="31">
        <v>305</v>
      </c>
      <c r="L14" s="31">
        <f t="shared" si="0"/>
        <v>2745</v>
      </c>
      <c r="M14" s="31">
        <f t="shared" si="1"/>
        <v>915</v>
      </c>
      <c r="N14" s="31">
        <v>3355</v>
      </c>
      <c r="O14" s="17">
        <v>305</v>
      </c>
      <c r="P14" s="31">
        <f t="shared" si="2"/>
        <v>66.66666666666667</v>
      </c>
      <c r="Q14" s="18">
        <f t="shared" si="3"/>
        <v>91.66666666666667</v>
      </c>
      <c r="R14" s="2"/>
      <c r="S14" s="2">
        <v>3660</v>
      </c>
      <c r="T14" s="2">
        <f t="shared" si="4"/>
        <v>3660</v>
      </c>
      <c r="U14" s="1"/>
    </row>
    <row r="15" spans="1:21" ht="12.75">
      <c r="A15" s="1" t="s">
        <v>5</v>
      </c>
      <c r="B15" s="1" t="s">
        <v>144</v>
      </c>
      <c r="C15" s="2">
        <v>1757</v>
      </c>
      <c r="D15" s="2">
        <v>1757</v>
      </c>
      <c r="E15" s="2">
        <v>2930</v>
      </c>
      <c r="F15" s="2">
        <v>1904</v>
      </c>
      <c r="G15" s="5">
        <v>1171.2</v>
      </c>
      <c r="H15" s="23">
        <f>F15*100/F89</f>
        <v>0.32107925801011805</v>
      </c>
      <c r="I15" s="2">
        <v>146.4</v>
      </c>
      <c r="J15" s="31">
        <f t="shared" si="5"/>
        <v>1317.6000000000001</v>
      </c>
      <c r="K15" s="31">
        <v>146.4</v>
      </c>
      <c r="L15" s="31">
        <f t="shared" si="0"/>
        <v>1464.0000000000002</v>
      </c>
      <c r="M15" s="31">
        <f t="shared" si="1"/>
        <v>439.9999999999998</v>
      </c>
      <c r="N15" s="31">
        <v>1757</v>
      </c>
      <c r="O15" s="17">
        <v>146.4</v>
      </c>
      <c r="P15" s="31">
        <f t="shared" si="2"/>
        <v>69.2016806722689</v>
      </c>
      <c r="Q15" s="18">
        <f t="shared" si="3"/>
        <v>92.27941176470588</v>
      </c>
      <c r="R15" s="2"/>
      <c r="S15" s="2">
        <v>1904</v>
      </c>
      <c r="T15" s="2">
        <f t="shared" si="4"/>
        <v>1903.4</v>
      </c>
      <c r="U15" s="1"/>
    </row>
    <row r="16" spans="1:21" ht="12.75">
      <c r="A16" s="1" t="s">
        <v>6</v>
      </c>
      <c r="B16" s="1" t="s">
        <v>145</v>
      </c>
      <c r="C16" s="2">
        <v>2568</v>
      </c>
      <c r="D16" s="2">
        <v>1926</v>
      </c>
      <c r="E16" s="2">
        <v>3390</v>
      </c>
      <c r="F16" s="2">
        <v>3050</v>
      </c>
      <c r="G16" s="5">
        <v>1977.36</v>
      </c>
      <c r="H16" s="23">
        <f>F16*100/F89</f>
        <v>0.5143338954468802</v>
      </c>
      <c r="I16" s="2">
        <v>214</v>
      </c>
      <c r="J16" s="31">
        <f t="shared" si="5"/>
        <v>2191.3599999999997</v>
      </c>
      <c r="K16" s="31">
        <v>214</v>
      </c>
      <c r="L16" s="31">
        <v>2351.86</v>
      </c>
      <c r="M16" s="31">
        <f t="shared" si="1"/>
        <v>698.1399999999999</v>
      </c>
      <c r="N16" s="31">
        <v>2672.86</v>
      </c>
      <c r="O16" s="17">
        <v>160.5</v>
      </c>
      <c r="P16" s="31">
        <f t="shared" si="2"/>
        <v>71.847868852459</v>
      </c>
      <c r="Q16" s="18">
        <f t="shared" si="3"/>
        <v>87.63475409836066</v>
      </c>
      <c r="R16" s="2"/>
      <c r="S16" s="2">
        <v>3050</v>
      </c>
      <c r="T16" s="2">
        <f t="shared" si="4"/>
        <v>2833.36</v>
      </c>
      <c r="U16" s="1"/>
    </row>
    <row r="17" spans="1:21" ht="12.75">
      <c r="A17" s="1" t="s">
        <v>8</v>
      </c>
      <c r="B17" s="1" t="s">
        <v>146</v>
      </c>
      <c r="C17" s="2">
        <v>600</v>
      </c>
      <c r="D17" s="2">
        <v>600</v>
      </c>
      <c r="E17" s="2">
        <v>600</v>
      </c>
      <c r="F17" s="2">
        <v>600</v>
      </c>
      <c r="G17" s="5">
        <v>305</v>
      </c>
      <c r="H17" s="23"/>
      <c r="I17" s="2">
        <v>0</v>
      </c>
      <c r="J17" s="31">
        <f t="shared" si="5"/>
        <v>305</v>
      </c>
      <c r="K17" s="31">
        <v>0</v>
      </c>
      <c r="L17" s="31">
        <f t="shared" si="0"/>
        <v>305</v>
      </c>
      <c r="M17" s="31">
        <f t="shared" si="1"/>
        <v>295</v>
      </c>
      <c r="N17" s="31">
        <v>305</v>
      </c>
      <c r="O17" s="17">
        <v>0</v>
      </c>
      <c r="P17" s="31">
        <f t="shared" si="2"/>
        <v>50.833333333333336</v>
      </c>
      <c r="Q17" s="18">
        <f t="shared" si="3"/>
        <v>50.833333333333336</v>
      </c>
      <c r="R17" s="2"/>
      <c r="S17" s="2">
        <v>500</v>
      </c>
      <c r="T17" s="2">
        <f t="shared" si="4"/>
        <v>305</v>
      </c>
      <c r="U17" s="1"/>
    </row>
    <row r="18" spans="1:21" ht="12.75" hidden="1">
      <c r="A18" s="1" t="s">
        <v>35</v>
      </c>
      <c r="B18" s="1" t="s">
        <v>9</v>
      </c>
      <c r="C18" s="2"/>
      <c r="D18" s="2"/>
      <c r="E18" s="2"/>
      <c r="F18" s="2"/>
      <c r="G18" s="5"/>
      <c r="H18" s="23"/>
      <c r="I18" s="2"/>
      <c r="J18" s="31">
        <f t="shared" si="5"/>
        <v>0</v>
      </c>
      <c r="K18" s="31"/>
      <c r="L18" s="29">
        <f t="shared" si="0"/>
        <v>0</v>
      </c>
      <c r="M18" s="31">
        <f t="shared" si="1"/>
        <v>0</v>
      </c>
      <c r="N18" s="31"/>
      <c r="O18" s="17"/>
      <c r="P18" s="31" t="e">
        <f t="shared" si="2"/>
        <v>#DIV/0!</v>
      </c>
      <c r="Q18" s="18" t="e">
        <f t="shared" si="3"/>
        <v>#DIV/0!</v>
      </c>
      <c r="R18" s="2"/>
      <c r="S18" s="2"/>
      <c r="T18" s="2">
        <f t="shared" si="4"/>
        <v>0</v>
      </c>
      <c r="U18" s="1"/>
    </row>
    <row r="19" spans="1:21" ht="12.75">
      <c r="A19" s="1" t="s">
        <v>35</v>
      </c>
      <c r="B19" s="1" t="s">
        <v>147</v>
      </c>
      <c r="C19" s="2">
        <v>3000</v>
      </c>
      <c r="D19" s="2">
        <v>2928</v>
      </c>
      <c r="E19" s="2">
        <v>3000</v>
      </c>
      <c r="F19" s="2">
        <v>1500</v>
      </c>
      <c r="G19" s="5">
        <v>671</v>
      </c>
      <c r="H19" s="23"/>
      <c r="I19" s="2">
        <v>0</v>
      </c>
      <c r="J19" s="31">
        <f t="shared" si="5"/>
        <v>671</v>
      </c>
      <c r="K19" s="31">
        <v>0</v>
      </c>
      <c r="L19" s="31">
        <f t="shared" si="0"/>
        <v>671</v>
      </c>
      <c r="M19" s="31">
        <f t="shared" si="1"/>
        <v>829</v>
      </c>
      <c r="N19" s="31">
        <v>671</v>
      </c>
      <c r="O19" s="17">
        <v>0</v>
      </c>
      <c r="P19" s="31">
        <f t="shared" si="2"/>
        <v>44.733333333333334</v>
      </c>
      <c r="Q19" s="18">
        <f t="shared" si="3"/>
        <v>44.733333333333334</v>
      </c>
      <c r="R19" s="2"/>
      <c r="S19" s="2">
        <v>733</v>
      </c>
      <c r="T19" s="2">
        <f t="shared" si="4"/>
        <v>671</v>
      </c>
      <c r="U19" s="1"/>
    </row>
    <row r="20" spans="1:21" ht="12.75">
      <c r="A20" s="1" t="s">
        <v>35</v>
      </c>
      <c r="B20" s="1" t="s">
        <v>9</v>
      </c>
      <c r="C20" s="2">
        <v>3000</v>
      </c>
      <c r="D20" s="2">
        <v>3000</v>
      </c>
      <c r="E20" s="2">
        <v>2000</v>
      </c>
      <c r="F20" s="2">
        <v>5000</v>
      </c>
      <c r="G20" s="5">
        <v>4170.9</v>
      </c>
      <c r="H20" s="23">
        <f>F20*100/F89</f>
        <v>0.8431703204047217</v>
      </c>
      <c r="I20" s="2">
        <v>0</v>
      </c>
      <c r="J20" s="31">
        <f t="shared" si="5"/>
        <v>4170.9</v>
      </c>
      <c r="K20" s="31">
        <v>229</v>
      </c>
      <c r="L20" s="31">
        <f t="shared" si="0"/>
        <v>4399.9</v>
      </c>
      <c r="M20" s="31">
        <f t="shared" si="1"/>
        <v>600.1000000000004</v>
      </c>
      <c r="N20" s="31">
        <v>4707.9</v>
      </c>
      <c r="O20" s="17">
        <v>0</v>
      </c>
      <c r="P20" s="31">
        <f t="shared" si="2"/>
        <v>83.41799999999999</v>
      </c>
      <c r="Q20" s="18">
        <f t="shared" si="3"/>
        <v>94.15799999999999</v>
      </c>
      <c r="R20" s="2"/>
      <c r="S20" s="2">
        <v>4800</v>
      </c>
      <c r="T20" s="2">
        <f t="shared" si="4"/>
        <v>4707.9</v>
      </c>
      <c r="U20" s="1"/>
    </row>
    <row r="21" spans="1:21" ht="12.75">
      <c r="A21" s="13" t="s">
        <v>11</v>
      </c>
      <c r="B21" s="13" t="s">
        <v>26</v>
      </c>
      <c r="C21" s="14">
        <f>C22+C23+C24+C25</f>
        <v>25760</v>
      </c>
      <c r="D21" s="14">
        <f>D22+D23+D24+D25</f>
        <v>23140</v>
      </c>
      <c r="E21" s="14">
        <f>E22+E23+E24+E25</f>
        <v>15060</v>
      </c>
      <c r="F21" s="14">
        <f>F22+F23+F24+F25</f>
        <v>20750</v>
      </c>
      <c r="G21" s="14">
        <f>G22+G23+G24+G25</f>
        <v>12915.54</v>
      </c>
      <c r="H21" s="24">
        <f>F21*100/F89</f>
        <v>3.4991568296795954</v>
      </c>
      <c r="I21" s="29">
        <f>I22+I23+I24+I25</f>
        <v>2261.72</v>
      </c>
      <c r="J21" s="29">
        <f t="shared" si="5"/>
        <v>15177.26</v>
      </c>
      <c r="K21" s="29">
        <f>K22+K23+K25</f>
        <v>964.77</v>
      </c>
      <c r="L21" s="14">
        <f>L22+L23+L24+L25</f>
        <v>16610.25</v>
      </c>
      <c r="M21" s="14">
        <f t="shared" si="1"/>
        <v>4139.75</v>
      </c>
      <c r="N21" s="14">
        <f>N22+N23+N24+N25</f>
        <v>19959.5</v>
      </c>
      <c r="O21" s="14">
        <f>O22+O23+O24+O25</f>
        <v>1822.78</v>
      </c>
      <c r="P21" s="14">
        <f t="shared" si="2"/>
        <v>73.14342168674699</v>
      </c>
      <c r="Q21" s="14">
        <f t="shared" si="3"/>
        <v>96.19036144578314</v>
      </c>
      <c r="R21" s="14"/>
      <c r="S21" s="14">
        <f>S22+S23+S24+S25</f>
        <v>21860</v>
      </c>
      <c r="T21" s="74">
        <f t="shared" si="4"/>
        <v>21782.28</v>
      </c>
      <c r="U21" s="75">
        <v>5.86</v>
      </c>
    </row>
    <row r="22" spans="1:21" ht="12.75">
      <c r="A22" s="1" t="s">
        <v>4</v>
      </c>
      <c r="B22" s="1" t="s">
        <v>27</v>
      </c>
      <c r="C22" s="2">
        <v>110</v>
      </c>
      <c r="D22" s="2">
        <v>110</v>
      </c>
      <c r="E22" s="2">
        <v>110</v>
      </c>
      <c r="F22" s="2">
        <v>110</v>
      </c>
      <c r="G22" s="5">
        <v>36</v>
      </c>
      <c r="H22" s="23">
        <f>F22*100/F89</f>
        <v>0.01854974704890388</v>
      </c>
      <c r="I22" s="2">
        <v>36</v>
      </c>
      <c r="J22" s="31">
        <f t="shared" si="5"/>
        <v>72</v>
      </c>
      <c r="K22" s="31">
        <v>0</v>
      </c>
      <c r="L22" s="31">
        <f t="shared" si="0"/>
        <v>72</v>
      </c>
      <c r="M22" s="31">
        <f t="shared" si="1"/>
        <v>38</v>
      </c>
      <c r="N22" s="31">
        <v>72</v>
      </c>
      <c r="O22" s="17">
        <v>0</v>
      </c>
      <c r="P22" s="31">
        <f t="shared" si="2"/>
        <v>65.45454545454545</v>
      </c>
      <c r="Q22" s="18">
        <f t="shared" si="3"/>
        <v>65.45454545454545</v>
      </c>
      <c r="R22" s="2"/>
      <c r="S22" s="2">
        <v>110</v>
      </c>
      <c r="T22" s="2">
        <f t="shared" si="4"/>
        <v>72</v>
      </c>
      <c r="U22" s="1"/>
    </row>
    <row r="23" spans="1:21" ht="12.75">
      <c r="A23" s="1" t="s">
        <v>5</v>
      </c>
      <c r="B23" s="1" t="s">
        <v>28</v>
      </c>
      <c r="C23" s="2">
        <v>21600</v>
      </c>
      <c r="D23" s="2">
        <v>19100</v>
      </c>
      <c r="E23" s="2">
        <v>14000</v>
      </c>
      <c r="F23" s="2">
        <v>18000</v>
      </c>
      <c r="G23" s="5">
        <v>10937.44</v>
      </c>
      <c r="H23" s="23"/>
      <c r="I23" s="1">
        <v>2125.72</v>
      </c>
      <c r="J23" s="31">
        <f t="shared" si="5"/>
        <v>13063.16</v>
      </c>
      <c r="K23" s="31">
        <v>964.77</v>
      </c>
      <c r="L23" s="31">
        <v>14421.15</v>
      </c>
      <c r="M23" s="31">
        <f t="shared" si="1"/>
        <v>3578.8500000000004</v>
      </c>
      <c r="N23" s="31">
        <v>17377.4</v>
      </c>
      <c r="O23" s="17">
        <v>1715.78</v>
      </c>
      <c r="P23" s="31">
        <f t="shared" si="2"/>
        <v>72.57311111111112</v>
      </c>
      <c r="Q23" s="18">
        <f t="shared" si="3"/>
        <v>96.54111111111112</v>
      </c>
      <c r="R23" s="2"/>
      <c r="S23" s="2">
        <v>19100</v>
      </c>
      <c r="T23" s="2">
        <f t="shared" si="4"/>
        <v>19093.18</v>
      </c>
      <c r="U23" s="1"/>
    </row>
    <row r="24" spans="1:21" ht="12.75">
      <c r="A24" s="1" t="s">
        <v>6</v>
      </c>
      <c r="B24" s="1" t="s">
        <v>151</v>
      </c>
      <c r="C24" s="2">
        <v>3100</v>
      </c>
      <c r="D24" s="2">
        <v>2980</v>
      </c>
      <c r="E24" s="2">
        <v>0</v>
      </c>
      <c r="F24" s="2">
        <v>1690</v>
      </c>
      <c r="G24" s="5">
        <v>1209.6</v>
      </c>
      <c r="H24" s="23">
        <f>F24*100/F89</f>
        <v>0.28499156829679595</v>
      </c>
      <c r="I24" s="2">
        <v>100</v>
      </c>
      <c r="J24" s="31">
        <f t="shared" si="5"/>
        <v>1309.6</v>
      </c>
      <c r="K24" s="31">
        <v>75</v>
      </c>
      <c r="L24" s="31">
        <f t="shared" si="0"/>
        <v>1384.6</v>
      </c>
      <c r="M24" s="31">
        <f t="shared" si="1"/>
        <v>305.4000000000001</v>
      </c>
      <c r="N24" s="31">
        <v>1591.6</v>
      </c>
      <c r="O24" s="17">
        <v>107</v>
      </c>
      <c r="P24" s="31">
        <f t="shared" si="2"/>
        <v>77.49112426035502</v>
      </c>
      <c r="Q24" s="18">
        <f t="shared" si="3"/>
        <v>94.1775147928994</v>
      </c>
      <c r="R24" s="2"/>
      <c r="S24" s="2">
        <v>1700</v>
      </c>
      <c r="T24" s="2">
        <f t="shared" si="4"/>
        <v>1698.6</v>
      </c>
      <c r="U24" s="1"/>
    </row>
    <row r="25" spans="1:21" ht="12.75">
      <c r="A25" s="6" t="s">
        <v>8</v>
      </c>
      <c r="B25" s="6" t="s">
        <v>29</v>
      </c>
      <c r="C25" s="5">
        <v>950</v>
      </c>
      <c r="D25" s="5">
        <v>950</v>
      </c>
      <c r="E25" s="7">
        <v>950</v>
      </c>
      <c r="F25" s="5">
        <v>950</v>
      </c>
      <c r="G25" s="5">
        <v>732.5</v>
      </c>
      <c r="H25" s="22">
        <f>F25*100/F89</f>
        <v>0.16020236087689713</v>
      </c>
      <c r="I25" s="2">
        <v>0</v>
      </c>
      <c r="J25" s="31">
        <f t="shared" si="5"/>
        <v>732.5</v>
      </c>
      <c r="K25" s="31">
        <v>0</v>
      </c>
      <c r="L25" s="31">
        <f t="shared" si="0"/>
        <v>732.5</v>
      </c>
      <c r="M25" s="31">
        <f t="shared" si="1"/>
        <v>217.5</v>
      </c>
      <c r="N25" s="31">
        <v>918.5</v>
      </c>
      <c r="O25" s="17">
        <v>0</v>
      </c>
      <c r="P25" s="31">
        <f t="shared" si="2"/>
        <v>77.10526315789474</v>
      </c>
      <c r="Q25" s="18">
        <f t="shared" si="3"/>
        <v>96.6842105263158</v>
      </c>
      <c r="R25" s="2"/>
      <c r="S25" s="5">
        <v>950</v>
      </c>
      <c r="T25" s="2">
        <f t="shared" si="4"/>
        <v>918.5</v>
      </c>
      <c r="U25" s="58"/>
    </row>
    <row r="26" spans="1:21" ht="12.75">
      <c r="A26" s="13" t="s">
        <v>14</v>
      </c>
      <c r="B26" s="13" t="s">
        <v>31</v>
      </c>
      <c r="C26" s="14">
        <f>C27+C28+C31+C32+C33+C37+C41+C42+C43+C44+C45+C46</f>
        <v>117240</v>
      </c>
      <c r="D26" s="14">
        <f>D27+D30+D31+D32+D33+D37+D41+D42+D43+D44+D45+D46</f>
        <v>97230</v>
      </c>
      <c r="E26" s="14">
        <f>E27+E28+E31+E32+E33+E37+E41+E42+E43+E44+E45+E46</f>
        <v>115250</v>
      </c>
      <c r="F26" s="14">
        <f>F27+F28+F31+F32+F33+F37+F41+F42+F43+F44+F45+F46</f>
        <v>143676</v>
      </c>
      <c r="G26" s="14">
        <f>G27+G28+G31+G32+G33+G37+G41+G42+G43+G44+G45+G46</f>
        <v>116711.25</v>
      </c>
      <c r="H26" s="24">
        <f>F26*100/F89</f>
        <v>24.22866779089376</v>
      </c>
      <c r="I26" s="29">
        <f>I27+I28+I31+I32+I33+I37+I41+I42+I43+I44+I45+I46</f>
        <v>5404.33</v>
      </c>
      <c r="J26" s="29">
        <f t="shared" si="5"/>
        <v>122115.58</v>
      </c>
      <c r="K26" s="29">
        <f>K27+K28+K31+K32+K33+K37+K41+K42+K43+K44+K45+K46</f>
        <v>5106.48</v>
      </c>
      <c r="L26" s="14">
        <f t="shared" si="0"/>
        <v>127222.06</v>
      </c>
      <c r="M26" s="14">
        <f t="shared" si="1"/>
        <v>16453.940000000002</v>
      </c>
      <c r="N26" s="14">
        <f>N27+N30+N31+N32+N33+N37+N41+N42+N43+N44+N45+N46</f>
        <v>137968.83000000002</v>
      </c>
      <c r="O26" s="14">
        <f>O27+O30+O31+O32+O33+O37+O41+O42+O43+O44+O45+O46</f>
        <v>4311.17</v>
      </c>
      <c r="P26" s="14">
        <f t="shared" si="2"/>
        <v>84.99372198557866</v>
      </c>
      <c r="Q26" s="14">
        <f t="shared" si="3"/>
        <v>96.02774993735908</v>
      </c>
      <c r="R26" s="14"/>
      <c r="S26" s="14">
        <f>S27+S28+S31+S32+S33+S37+S41+S42+S43+S44+S45+S46</f>
        <v>142436</v>
      </c>
      <c r="T26" s="74">
        <f t="shared" si="4"/>
        <v>142280.00000000003</v>
      </c>
      <c r="U26" s="75">
        <v>-31.74</v>
      </c>
    </row>
    <row r="27" spans="1:21" ht="14.25" customHeight="1">
      <c r="A27" s="1" t="s">
        <v>4</v>
      </c>
      <c r="B27" s="1" t="s">
        <v>30</v>
      </c>
      <c r="C27" s="2">
        <v>3000</v>
      </c>
      <c r="D27" s="2">
        <v>3400</v>
      </c>
      <c r="E27" s="7">
        <v>2100</v>
      </c>
      <c r="F27" s="2">
        <v>3000</v>
      </c>
      <c r="G27" s="5">
        <v>1883.5</v>
      </c>
      <c r="H27" s="23">
        <f>F27*100/F89</f>
        <v>0.5059021922428331</v>
      </c>
      <c r="I27" s="2">
        <v>272</v>
      </c>
      <c r="J27" s="31">
        <f t="shared" si="5"/>
        <v>2155.5</v>
      </c>
      <c r="K27" s="31">
        <v>264</v>
      </c>
      <c r="L27" s="31">
        <f t="shared" si="0"/>
        <v>2419.5</v>
      </c>
      <c r="M27" s="31">
        <f t="shared" si="1"/>
        <v>580.5</v>
      </c>
      <c r="N27" s="31">
        <v>2958</v>
      </c>
      <c r="O27" s="17">
        <v>151</v>
      </c>
      <c r="P27" s="31">
        <f t="shared" si="2"/>
        <v>71.85</v>
      </c>
      <c r="Q27" s="18">
        <f t="shared" si="3"/>
        <v>98.6</v>
      </c>
      <c r="R27" s="2"/>
      <c r="S27" s="2">
        <v>3110</v>
      </c>
      <c r="T27" s="2">
        <f t="shared" si="4"/>
        <v>3109</v>
      </c>
      <c r="U27" s="1"/>
    </row>
    <row r="28" spans="1:21" ht="0.75" customHeight="1" hidden="1">
      <c r="A28" s="1" t="s">
        <v>5</v>
      </c>
      <c r="B28" s="1" t="s">
        <v>73</v>
      </c>
      <c r="C28" s="2">
        <v>420</v>
      </c>
      <c r="D28" s="2"/>
      <c r="E28" s="7">
        <v>0</v>
      </c>
      <c r="F28" s="2">
        <v>0</v>
      </c>
      <c r="G28" s="5">
        <v>0</v>
      </c>
      <c r="H28" s="23"/>
      <c r="I28" s="2">
        <v>0</v>
      </c>
      <c r="J28" s="31">
        <f t="shared" si="5"/>
        <v>0</v>
      </c>
      <c r="K28" s="31">
        <v>0</v>
      </c>
      <c r="L28" s="31">
        <f t="shared" si="0"/>
        <v>0</v>
      </c>
      <c r="M28" s="31">
        <f t="shared" si="1"/>
        <v>0</v>
      </c>
      <c r="N28" s="31"/>
      <c r="O28" s="17"/>
      <c r="P28" s="31"/>
      <c r="Q28" s="18" t="e">
        <f t="shared" si="3"/>
        <v>#DIV/0!</v>
      </c>
      <c r="R28" s="2"/>
      <c r="S28" s="2">
        <v>0</v>
      </c>
      <c r="T28" s="2">
        <f t="shared" si="4"/>
        <v>0</v>
      </c>
      <c r="U28" s="1"/>
    </row>
    <row r="29" spans="1:21" ht="0.75" customHeight="1" hidden="1">
      <c r="A29" s="1"/>
      <c r="B29" s="1"/>
      <c r="C29" s="2"/>
      <c r="D29" s="2"/>
      <c r="E29" s="7"/>
      <c r="F29" s="2"/>
      <c r="G29" s="5"/>
      <c r="H29" s="23"/>
      <c r="I29" s="2"/>
      <c r="J29" s="31"/>
      <c r="K29" s="31"/>
      <c r="L29" s="31"/>
      <c r="M29" s="31"/>
      <c r="N29" s="31"/>
      <c r="O29" s="17"/>
      <c r="P29" s="31"/>
      <c r="Q29" s="18"/>
      <c r="R29" s="2"/>
      <c r="S29" s="2"/>
      <c r="T29" s="2">
        <f t="shared" si="4"/>
        <v>0</v>
      </c>
      <c r="U29" s="1"/>
    </row>
    <row r="30" spans="1:21" ht="13.5" customHeight="1">
      <c r="A30" s="1" t="s">
        <v>5</v>
      </c>
      <c r="B30" s="1" t="s">
        <v>128</v>
      </c>
      <c r="C30" s="2"/>
      <c r="D30" s="2">
        <v>420</v>
      </c>
      <c r="E30" s="7">
        <v>0</v>
      </c>
      <c r="F30" s="2">
        <v>0</v>
      </c>
      <c r="G30" s="5"/>
      <c r="H30" s="23"/>
      <c r="I30" s="2"/>
      <c r="J30" s="31"/>
      <c r="K30" s="31"/>
      <c r="L30" s="31">
        <v>0</v>
      </c>
      <c r="M30" s="31"/>
      <c r="N30" s="31">
        <v>0</v>
      </c>
      <c r="O30" s="17">
        <v>0</v>
      </c>
      <c r="P30" s="31"/>
      <c r="Q30" s="18"/>
      <c r="R30" s="2"/>
      <c r="S30" s="2">
        <v>0</v>
      </c>
      <c r="T30" s="2">
        <f t="shared" si="4"/>
        <v>0</v>
      </c>
      <c r="U30" s="1"/>
    </row>
    <row r="31" spans="1:21" ht="12" customHeight="1">
      <c r="A31" s="1" t="s">
        <v>6</v>
      </c>
      <c r="B31" s="1" t="s">
        <v>32</v>
      </c>
      <c r="C31" s="2">
        <v>250</v>
      </c>
      <c r="D31" s="2">
        <v>250</v>
      </c>
      <c r="E31" s="7">
        <v>250</v>
      </c>
      <c r="F31" s="2">
        <v>0</v>
      </c>
      <c r="G31" s="5">
        <v>0</v>
      </c>
      <c r="H31" s="23"/>
      <c r="I31" s="2">
        <v>0</v>
      </c>
      <c r="J31" s="31">
        <f t="shared" si="5"/>
        <v>0</v>
      </c>
      <c r="K31" s="31">
        <v>0</v>
      </c>
      <c r="L31" s="31">
        <f t="shared" si="0"/>
        <v>0</v>
      </c>
      <c r="M31" s="31">
        <f t="shared" si="1"/>
        <v>0</v>
      </c>
      <c r="N31" s="31">
        <v>60</v>
      </c>
      <c r="O31" s="17">
        <v>0</v>
      </c>
      <c r="P31" s="31">
        <v>0</v>
      </c>
      <c r="Q31" s="18" t="e">
        <f t="shared" si="3"/>
        <v>#DIV/0!</v>
      </c>
      <c r="R31" s="2"/>
      <c r="S31" s="2">
        <v>60</v>
      </c>
      <c r="T31" s="2">
        <f t="shared" si="4"/>
        <v>60</v>
      </c>
      <c r="U31" s="1"/>
    </row>
    <row r="32" spans="1:21" ht="12" customHeight="1">
      <c r="A32" s="1" t="s">
        <v>8</v>
      </c>
      <c r="B32" s="1" t="s">
        <v>148</v>
      </c>
      <c r="C32" s="2">
        <v>27720</v>
      </c>
      <c r="D32" s="2">
        <v>28010</v>
      </c>
      <c r="E32" s="7">
        <v>24000</v>
      </c>
      <c r="F32" s="2">
        <v>27500</v>
      </c>
      <c r="G32" s="5">
        <v>16116</v>
      </c>
      <c r="H32" s="23">
        <f>F32*100/F89</f>
        <v>4.63743676222597</v>
      </c>
      <c r="I32" s="2">
        <v>1344</v>
      </c>
      <c r="J32" s="31">
        <f t="shared" si="5"/>
        <v>17460</v>
      </c>
      <c r="K32" s="31">
        <v>3360</v>
      </c>
      <c r="L32" s="31">
        <f t="shared" si="0"/>
        <v>20820</v>
      </c>
      <c r="M32" s="31">
        <f t="shared" si="1"/>
        <v>6680</v>
      </c>
      <c r="N32" s="31">
        <v>24558</v>
      </c>
      <c r="O32" s="17">
        <v>3444</v>
      </c>
      <c r="P32" s="31">
        <f t="shared" si="2"/>
        <v>63.49090909090909</v>
      </c>
      <c r="Q32" s="18">
        <f t="shared" si="3"/>
        <v>89.30181818181818</v>
      </c>
      <c r="R32" s="2"/>
      <c r="S32" s="2">
        <v>28010</v>
      </c>
      <c r="T32" s="2">
        <f t="shared" si="4"/>
        <v>28002</v>
      </c>
      <c r="U32" s="1"/>
    </row>
    <row r="33" spans="1:21" ht="12" customHeight="1">
      <c r="A33" s="1" t="s">
        <v>35</v>
      </c>
      <c r="B33" s="1" t="s">
        <v>129</v>
      </c>
      <c r="C33" s="2">
        <f>C34+C35</f>
        <v>35000</v>
      </c>
      <c r="D33" s="2">
        <v>23500</v>
      </c>
      <c r="E33" s="7">
        <v>36000</v>
      </c>
      <c r="F33" s="2">
        <v>62500</v>
      </c>
      <c r="G33" s="5">
        <v>62414</v>
      </c>
      <c r="H33" s="23">
        <f>F33*100/F89</f>
        <v>10.539629005059021</v>
      </c>
      <c r="I33" s="2">
        <v>0</v>
      </c>
      <c r="J33" s="31">
        <f t="shared" si="5"/>
        <v>62414</v>
      </c>
      <c r="K33" s="31">
        <v>0</v>
      </c>
      <c r="L33" s="31">
        <f t="shared" si="0"/>
        <v>62414</v>
      </c>
      <c r="M33" s="31">
        <f t="shared" si="1"/>
        <v>86</v>
      </c>
      <c r="N33" s="31">
        <v>65914</v>
      </c>
      <c r="O33" s="17">
        <v>0</v>
      </c>
      <c r="P33" s="31">
        <f t="shared" si="2"/>
        <v>99.8624</v>
      </c>
      <c r="Q33" s="18">
        <f t="shared" si="3"/>
        <v>105.4624</v>
      </c>
      <c r="R33" s="2"/>
      <c r="S33" s="2">
        <v>66000</v>
      </c>
      <c r="T33" s="2">
        <f t="shared" si="4"/>
        <v>65914</v>
      </c>
      <c r="U33" s="1"/>
    </row>
    <row r="34" spans="1:21" ht="0.75" customHeight="1" hidden="1">
      <c r="A34" s="15"/>
      <c r="B34" s="19" t="s">
        <v>85</v>
      </c>
      <c r="C34" s="32">
        <v>15000</v>
      </c>
      <c r="D34" s="32"/>
      <c r="E34" s="7"/>
      <c r="F34" s="2"/>
      <c r="G34" s="5"/>
      <c r="H34" s="23"/>
      <c r="I34" s="2"/>
      <c r="J34" s="31"/>
      <c r="K34" s="31"/>
      <c r="L34" s="31"/>
      <c r="M34" s="31">
        <f t="shared" si="1"/>
        <v>0</v>
      </c>
      <c r="N34" s="31"/>
      <c r="O34" s="17"/>
      <c r="P34" s="31"/>
      <c r="Q34" s="18" t="e">
        <f t="shared" si="3"/>
        <v>#DIV/0!</v>
      </c>
      <c r="R34" s="2"/>
      <c r="S34" s="2"/>
      <c r="T34" s="2">
        <f t="shared" si="4"/>
        <v>0</v>
      </c>
      <c r="U34" s="1"/>
    </row>
    <row r="35" spans="1:21" ht="12.75" hidden="1">
      <c r="A35" s="15"/>
      <c r="B35" s="19" t="s">
        <v>86</v>
      </c>
      <c r="C35" s="32">
        <v>20000</v>
      </c>
      <c r="D35" s="32"/>
      <c r="E35" s="7"/>
      <c r="F35" s="2"/>
      <c r="G35" s="5"/>
      <c r="H35" s="23"/>
      <c r="I35" s="2"/>
      <c r="J35" s="31"/>
      <c r="K35" s="31"/>
      <c r="L35" s="31"/>
      <c r="M35" s="31">
        <f t="shared" si="1"/>
        <v>0</v>
      </c>
      <c r="N35" s="31"/>
      <c r="O35" s="17"/>
      <c r="P35" s="31"/>
      <c r="Q35" s="18" t="e">
        <f t="shared" si="3"/>
        <v>#DIV/0!</v>
      </c>
      <c r="R35" s="2"/>
      <c r="S35" s="2"/>
      <c r="T35" s="2">
        <f t="shared" si="4"/>
        <v>0</v>
      </c>
      <c r="U35" s="1"/>
    </row>
    <row r="36" spans="1:21" ht="12.75" hidden="1">
      <c r="A36" s="1" t="s">
        <v>84</v>
      </c>
      <c r="B36" s="1"/>
      <c r="C36" s="2"/>
      <c r="D36" s="2"/>
      <c r="E36" s="7"/>
      <c r="F36" s="2"/>
      <c r="G36" s="5"/>
      <c r="H36" s="23"/>
      <c r="I36" s="2"/>
      <c r="J36" s="31">
        <f t="shared" si="5"/>
        <v>0</v>
      </c>
      <c r="K36" s="31"/>
      <c r="L36" s="31">
        <f t="shared" si="0"/>
        <v>0</v>
      </c>
      <c r="M36" s="31">
        <f t="shared" si="1"/>
        <v>0</v>
      </c>
      <c r="N36" s="31"/>
      <c r="O36" s="17"/>
      <c r="P36" s="31" t="e">
        <f t="shared" si="2"/>
        <v>#DIV/0!</v>
      </c>
      <c r="Q36" s="18" t="e">
        <f t="shared" si="3"/>
        <v>#DIV/0!</v>
      </c>
      <c r="R36" s="2"/>
      <c r="S36" s="2"/>
      <c r="T36" s="2">
        <f t="shared" si="4"/>
        <v>0</v>
      </c>
      <c r="U36" s="1"/>
    </row>
    <row r="37" spans="1:21" ht="12.75">
      <c r="A37" s="1" t="s">
        <v>36</v>
      </c>
      <c r="B37" s="1" t="s">
        <v>130</v>
      </c>
      <c r="C37" s="2">
        <f>C38+C39</f>
        <v>16800</v>
      </c>
      <c r="D37" s="2">
        <v>7000</v>
      </c>
      <c r="E37" s="7">
        <v>35200</v>
      </c>
      <c r="F37" s="2">
        <v>14800</v>
      </c>
      <c r="G37" s="5">
        <v>9000</v>
      </c>
      <c r="H37" s="23"/>
      <c r="I37" s="2">
        <v>800</v>
      </c>
      <c r="J37" s="31">
        <f t="shared" si="5"/>
        <v>9800</v>
      </c>
      <c r="K37" s="31">
        <v>800</v>
      </c>
      <c r="L37" s="31">
        <f t="shared" si="0"/>
        <v>10600</v>
      </c>
      <c r="M37" s="31">
        <f>F37-L37</f>
        <v>4200</v>
      </c>
      <c r="N37" s="31">
        <v>12200</v>
      </c>
      <c r="O37" s="17">
        <v>0</v>
      </c>
      <c r="P37" s="31">
        <f t="shared" si="2"/>
        <v>66.21621621621621</v>
      </c>
      <c r="Q37" s="18">
        <f t="shared" si="3"/>
        <v>82.43243243243244</v>
      </c>
      <c r="R37" s="2"/>
      <c r="S37" s="2">
        <v>12200</v>
      </c>
      <c r="T37" s="2">
        <f t="shared" si="4"/>
        <v>12200</v>
      </c>
      <c r="U37" s="1"/>
    </row>
    <row r="38" spans="1:21" ht="0.75" customHeight="1" hidden="1">
      <c r="A38" s="1"/>
      <c r="B38" s="19" t="s">
        <v>105</v>
      </c>
      <c r="C38" s="32">
        <v>9600</v>
      </c>
      <c r="D38" s="32"/>
      <c r="E38" s="7"/>
      <c r="F38" s="2"/>
      <c r="G38" s="5"/>
      <c r="H38" s="23"/>
      <c r="I38" s="2"/>
      <c r="J38" s="31"/>
      <c r="K38" s="31"/>
      <c r="L38" s="31">
        <f t="shared" si="0"/>
        <v>0</v>
      </c>
      <c r="M38" s="31">
        <f t="shared" si="1"/>
        <v>0</v>
      </c>
      <c r="N38" s="31"/>
      <c r="O38" s="17"/>
      <c r="P38" s="31"/>
      <c r="Q38" s="18" t="e">
        <f t="shared" si="3"/>
        <v>#DIV/0!</v>
      </c>
      <c r="R38" s="2"/>
      <c r="S38" s="2"/>
      <c r="T38" s="2">
        <f t="shared" si="4"/>
        <v>0</v>
      </c>
      <c r="U38" s="1"/>
    </row>
    <row r="39" spans="1:21" ht="12.75" hidden="1">
      <c r="A39" s="1"/>
      <c r="B39" s="19" t="s">
        <v>106</v>
      </c>
      <c r="C39" s="32">
        <v>7200</v>
      </c>
      <c r="D39" s="32"/>
      <c r="E39" s="7"/>
      <c r="F39" s="2"/>
      <c r="G39" s="5"/>
      <c r="H39" s="23"/>
      <c r="I39" s="2"/>
      <c r="J39" s="31"/>
      <c r="K39" s="31"/>
      <c r="L39" s="31">
        <f t="shared" si="0"/>
        <v>0</v>
      </c>
      <c r="M39" s="31">
        <f t="shared" si="1"/>
        <v>0</v>
      </c>
      <c r="N39" s="31"/>
      <c r="O39" s="17"/>
      <c r="P39" s="31"/>
      <c r="Q39" s="18" t="e">
        <f t="shared" si="3"/>
        <v>#DIV/0!</v>
      </c>
      <c r="R39" s="2"/>
      <c r="S39" s="2"/>
      <c r="T39" s="2">
        <f t="shared" si="4"/>
        <v>0</v>
      </c>
      <c r="U39" s="1"/>
    </row>
    <row r="40" spans="1:21" ht="12.75" hidden="1">
      <c r="A40" s="1"/>
      <c r="B40" s="19"/>
      <c r="C40" s="1"/>
      <c r="D40" s="1"/>
      <c r="E40" s="7"/>
      <c r="F40" s="2"/>
      <c r="G40" s="5"/>
      <c r="H40" s="23"/>
      <c r="I40" s="2"/>
      <c r="J40" s="31"/>
      <c r="K40" s="31"/>
      <c r="L40" s="31">
        <f t="shared" si="0"/>
        <v>0</v>
      </c>
      <c r="M40" s="31">
        <f t="shared" si="1"/>
        <v>0</v>
      </c>
      <c r="N40" s="31"/>
      <c r="O40" s="17"/>
      <c r="P40" s="31" t="e">
        <f t="shared" si="2"/>
        <v>#DIV/0!</v>
      </c>
      <c r="Q40" s="18" t="e">
        <f t="shared" si="3"/>
        <v>#DIV/0!</v>
      </c>
      <c r="R40" s="2"/>
      <c r="S40" s="2"/>
      <c r="T40" s="2">
        <f t="shared" si="4"/>
        <v>0</v>
      </c>
      <c r="U40" s="1"/>
    </row>
    <row r="41" spans="1:21" ht="12.75">
      <c r="A41" s="1" t="s">
        <v>37</v>
      </c>
      <c r="B41" s="1" t="s">
        <v>83</v>
      </c>
      <c r="C41" s="2">
        <v>2000</v>
      </c>
      <c r="D41" s="2">
        <v>2000</v>
      </c>
      <c r="E41" s="7">
        <v>1500</v>
      </c>
      <c r="F41" s="2">
        <v>1950</v>
      </c>
      <c r="G41" s="5">
        <v>1290</v>
      </c>
      <c r="H41" s="23">
        <f>F16*100/F89</f>
        <v>0.5143338954468802</v>
      </c>
      <c r="I41" s="1">
        <v>655.99</v>
      </c>
      <c r="J41" s="31">
        <f t="shared" si="5"/>
        <v>1945.99</v>
      </c>
      <c r="K41" s="31">
        <v>0</v>
      </c>
      <c r="L41" s="31">
        <f t="shared" si="0"/>
        <v>1945.99</v>
      </c>
      <c r="M41" s="31">
        <f t="shared" si="1"/>
        <v>4.009999999999991</v>
      </c>
      <c r="N41" s="31">
        <v>1945.99</v>
      </c>
      <c r="O41" s="17">
        <v>0</v>
      </c>
      <c r="P41" s="31">
        <f t="shared" si="2"/>
        <v>99.79435897435897</v>
      </c>
      <c r="Q41" s="18">
        <f t="shared" si="3"/>
        <v>99.79435897435897</v>
      </c>
      <c r="R41" s="2"/>
      <c r="S41" s="2">
        <v>1950</v>
      </c>
      <c r="T41" s="2">
        <f t="shared" si="4"/>
        <v>1945.99</v>
      </c>
      <c r="U41" s="1"/>
    </row>
    <row r="42" spans="1:21" ht="12.75">
      <c r="A42" s="1" t="s">
        <v>38</v>
      </c>
      <c r="B42" s="1" t="s">
        <v>61</v>
      </c>
      <c r="C42" s="2">
        <v>1400</v>
      </c>
      <c r="D42" s="2">
        <v>1600</v>
      </c>
      <c r="E42" s="7">
        <v>1400</v>
      </c>
      <c r="F42" s="2">
        <v>1400</v>
      </c>
      <c r="G42" s="5">
        <v>925.74</v>
      </c>
      <c r="H42" s="23">
        <f>F20*100/F89</f>
        <v>0.8431703204047217</v>
      </c>
      <c r="I42" s="1">
        <v>132.34</v>
      </c>
      <c r="J42" s="31">
        <f t="shared" si="5"/>
        <v>1058.08</v>
      </c>
      <c r="K42" s="31">
        <v>130</v>
      </c>
      <c r="L42" s="31">
        <f t="shared" si="0"/>
        <v>1188.08</v>
      </c>
      <c r="M42" s="31">
        <f t="shared" si="1"/>
        <v>211.92000000000007</v>
      </c>
      <c r="N42" s="31">
        <v>1487.55</v>
      </c>
      <c r="O42" s="17">
        <v>66.17</v>
      </c>
      <c r="P42" s="31">
        <f t="shared" si="2"/>
        <v>75.57714285714286</v>
      </c>
      <c r="Q42" s="18">
        <f t="shared" si="3"/>
        <v>106.25357142857143</v>
      </c>
      <c r="R42" s="2"/>
      <c r="S42" s="2">
        <v>1560</v>
      </c>
      <c r="T42" s="2">
        <f t="shared" si="4"/>
        <v>1553.72</v>
      </c>
      <c r="U42" s="1"/>
    </row>
    <row r="43" spans="1:24" ht="12.75">
      <c r="A43" s="1" t="s">
        <v>39</v>
      </c>
      <c r="B43" s="1" t="s">
        <v>33</v>
      </c>
      <c r="C43" s="2">
        <v>600</v>
      </c>
      <c r="D43" s="2">
        <v>800</v>
      </c>
      <c r="E43" s="7">
        <v>800</v>
      </c>
      <c r="F43" s="2">
        <v>600</v>
      </c>
      <c r="G43" s="5">
        <v>146.4</v>
      </c>
      <c r="H43" s="23">
        <f>F43*100/F89</f>
        <v>0.10118043844856661</v>
      </c>
      <c r="I43" s="2">
        <v>0</v>
      </c>
      <c r="J43" s="31">
        <f t="shared" si="5"/>
        <v>146.4</v>
      </c>
      <c r="K43" s="31">
        <v>102.48</v>
      </c>
      <c r="L43" s="31">
        <f t="shared" si="0"/>
        <v>248.88</v>
      </c>
      <c r="M43" s="31">
        <f t="shared" si="1"/>
        <v>351.12</v>
      </c>
      <c r="N43" s="31">
        <v>419.68</v>
      </c>
      <c r="O43" s="17">
        <v>0</v>
      </c>
      <c r="P43" s="31">
        <f t="shared" si="2"/>
        <v>24.4</v>
      </c>
      <c r="Q43" s="18">
        <f t="shared" si="3"/>
        <v>69.94666666666667</v>
      </c>
      <c r="R43" s="2"/>
      <c r="S43" s="2">
        <v>450</v>
      </c>
      <c r="T43" s="2">
        <f t="shared" si="4"/>
        <v>419.68</v>
      </c>
      <c r="U43" s="1"/>
      <c r="X43" s="55"/>
    </row>
    <row r="44" spans="1:21" ht="12.75">
      <c r="A44" s="1" t="s">
        <v>60</v>
      </c>
      <c r="B44" s="1" t="s">
        <v>150</v>
      </c>
      <c r="C44" s="2">
        <v>750</v>
      </c>
      <c r="D44" s="2">
        <v>750</v>
      </c>
      <c r="E44" s="7">
        <v>0</v>
      </c>
      <c r="F44" s="2">
        <v>732</v>
      </c>
      <c r="G44" s="5">
        <v>732</v>
      </c>
      <c r="H44" s="23">
        <f>F22*100/F89</f>
        <v>0.01854974704890388</v>
      </c>
      <c r="I44" s="2">
        <v>0</v>
      </c>
      <c r="J44" s="31">
        <f t="shared" si="5"/>
        <v>732</v>
      </c>
      <c r="K44" s="31">
        <v>0</v>
      </c>
      <c r="L44" s="31">
        <f t="shared" si="0"/>
        <v>732</v>
      </c>
      <c r="M44" s="31">
        <f t="shared" si="1"/>
        <v>0</v>
      </c>
      <c r="N44" s="31">
        <v>732</v>
      </c>
      <c r="O44" s="17">
        <v>0</v>
      </c>
      <c r="P44" s="31">
        <f t="shared" si="2"/>
        <v>100</v>
      </c>
      <c r="Q44" s="18">
        <f t="shared" si="3"/>
        <v>100</v>
      </c>
      <c r="R44" s="2"/>
      <c r="S44" s="2">
        <v>732</v>
      </c>
      <c r="T44" s="2">
        <f t="shared" si="4"/>
        <v>732</v>
      </c>
      <c r="U44" s="1"/>
    </row>
    <row r="45" spans="1:21" ht="12.75">
      <c r="A45" s="1" t="s">
        <v>74</v>
      </c>
      <c r="B45" s="1" t="s">
        <v>107</v>
      </c>
      <c r="C45" s="2">
        <v>7300</v>
      </c>
      <c r="D45" s="2">
        <v>7500</v>
      </c>
      <c r="E45" s="7">
        <v>6000</v>
      </c>
      <c r="F45" s="2">
        <v>7264</v>
      </c>
      <c r="G45" s="5">
        <v>5064</v>
      </c>
      <c r="H45" s="23">
        <f>F45*100/F89</f>
        <v>1.2249578414839797</v>
      </c>
      <c r="I45" s="2">
        <v>2200</v>
      </c>
      <c r="J45" s="31">
        <f t="shared" si="5"/>
        <v>7264</v>
      </c>
      <c r="K45" s="31">
        <v>0</v>
      </c>
      <c r="L45" s="31">
        <f t="shared" si="0"/>
        <v>7264</v>
      </c>
      <c r="M45" s="31">
        <f t="shared" si="1"/>
        <v>0</v>
      </c>
      <c r="N45" s="31">
        <v>7264</v>
      </c>
      <c r="O45" s="17">
        <v>0</v>
      </c>
      <c r="P45" s="31">
        <f t="shared" si="2"/>
        <v>100</v>
      </c>
      <c r="Q45" s="18">
        <f t="shared" si="3"/>
        <v>100</v>
      </c>
      <c r="R45" s="2"/>
      <c r="S45" s="2">
        <v>7264</v>
      </c>
      <c r="T45" s="2">
        <f t="shared" si="4"/>
        <v>7264</v>
      </c>
      <c r="U45" s="1"/>
    </row>
    <row r="46" spans="1:21" ht="13.5" customHeight="1">
      <c r="A46" s="1" t="s">
        <v>99</v>
      </c>
      <c r="B46" s="1" t="s">
        <v>131</v>
      </c>
      <c r="C46" s="2">
        <f>C48+C49+C50</f>
        <v>22000</v>
      </c>
      <c r="D46" s="2">
        <v>22000</v>
      </c>
      <c r="E46" s="7">
        <v>8000</v>
      </c>
      <c r="F46" s="2">
        <v>23930</v>
      </c>
      <c r="G46" s="5">
        <v>19139.61</v>
      </c>
      <c r="H46" s="23">
        <f>F46*100/F89</f>
        <v>4.035413153456998</v>
      </c>
      <c r="I46" s="1">
        <f>I48+I49+I50</f>
        <v>0</v>
      </c>
      <c r="J46" s="31">
        <f t="shared" si="5"/>
        <v>19139.61</v>
      </c>
      <c r="K46" s="31">
        <f>K48+K49+K50</f>
        <v>450</v>
      </c>
      <c r="L46" s="31">
        <f t="shared" si="0"/>
        <v>19589.61</v>
      </c>
      <c r="M46" s="31">
        <f>F46-L46</f>
        <v>4340.389999999999</v>
      </c>
      <c r="N46" s="31">
        <v>20429.61</v>
      </c>
      <c r="O46" s="17">
        <v>650</v>
      </c>
      <c r="P46" s="31">
        <f t="shared" si="2"/>
        <v>79.98165482657751</v>
      </c>
      <c r="Q46" s="18">
        <f t="shared" si="3"/>
        <v>85.37237776849143</v>
      </c>
      <c r="R46" s="2"/>
      <c r="S46" s="2">
        <v>21100</v>
      </c>
      <c r="T46" s="2">
        <f t="shared" si="4"/>
        <v>21079.61</v>
      </c>
      <c r="U46" s="58"/>
    </row>
    <row r="47" spans="1:21" ht="12.75" hidden="1">
      <c r="A47" s="1" t="s">
        <v>60</v>
      </c>
      <c r="B47" s="1" t="s">
        <v>34</v>
      </c>
      <c r="C47" s="2"/>
      <c r="D47" s="2"/>
      <c r="E47" s="7"/>
      <c r="F47" s="2"/>
      <c r="G47" s="5"/>
      <c r="H47" s="23">
        <f>F47*100/F89</f>
        <v>0</v>
      </c>
      <c r="I47" s="1"/>
      <c r="J47" s="31">
        <f t="shared" si="5"/>
        <v>0</v>
      </c>
      <c r="K47" s="31"/>
      <c r="L47" s="31">
        <f t="shared" si="0"/>
        <v>0</v>
      </c>
      <c r="M47" s="31">
        <f t="shared" si="1"/>
        <v>0</v>
      </c>
      <c r="N47" s="29"/>
      <c r="O47" s="14"/>
      <c r="P47" s="31" t="e">
        <f t="shared" si="2"/>
        <v>#DIV/0!</v>
      </c>
      <c r="Q47" s="14" t="e">
        <f t="shared" si="3"/>
        <v>#DIV/0!</v>
      </c>
      <c r="R47" s="2"/>
      <c r="S47" s="2"/>
      <c r="T47" s="2">
        <f t="shared" si="4"/>
        <v>0</v>
      </c>
      <c r="U47" s="28"/>
    </row>
    <row r="48" spans="1:21" ht="0.75" customHeight="1" hidden="1">
      <c r="A48" s="1"/>
      <c r="B48" s="19" t="s">
        <v>87</v>
      </c>
      <c r="C48" s="32">
        <v>7500</v>
      </c>
      <c r="D48" s="32"/>
      <c r="E48" s="7"/>
      <c r="F48" s="2"/>
      <c r="G48" s="5"/>
      <c r="H48" s="23"/>
      <c r="I48" s="30"/>
      <c r="J48" s="31"/>
      <c r="K48" s="35">
        <v>450</v>
      </c>
      <c r="L48" s="31">
        <f t="shared" si="0"/>
        <v>450</v>
      </c>
      <c r="M48" s="31">
        <f t="shared" si="1"/>
        <v>-450</v>
      </c>
      <c r="N48" s="29"/>
      <c r="O48" s="14"/>
      <c r="P48" s="31"/>
      <c r="Q48" s="14" t="e">
        <f t="shared" si="3"/>
        <v>#DIV/0!</v>
      </c>
      <c r="R48" s="2"/>
      <c r="S48" s="2"/>
      <c r="T48" s="2">
        <f t="shared" si="4"/>
        <v>0</v>
      </c>
      <c r="U48" s="28"/>
    </row>
    <row r="49" spans="1:21" ht="12.75" hidden="1">
      <c r="A49" s="1"/>
      <c r="B49" s="19" t="s">
        <v>88</v>
      </c>
      <c r="C49" s="32">
        <v>6000</v>
      </c>
      <c r="D49" s="32"/>
      <c r="E49" s="7"/>
      <c r="F49" s="2"/>
      <c r="G49" s="5"/>
      <c r="H49" s="23"/>
      <c r="I49" s="30"/>
      <c r="J49" s="31"/>
      <c r="K49" s="35">
        <v>0</v>
      </c>
      <c r="L49" s="31">
        <f t="shared" si="0"/>
        <v>0</v>
      </c>
      <c r="M49" s="31">
        <f t="shared" si="1"/>
        <v>0</v>
      </c>
      <c r="N49" s="29"/>
      <c r="O49" s="14"/>
      <c r="P49" s="31"/>
      <c r="Q49" s="14" t="e">
        <f t="shared" si="3"/>
        <v>#DIV/0!</v>
      </c>
      <c r="R49" s="2"/>
      <c r="S49" s="2"/>
      <c r="T49" s="2">
        <f t="shared" si="4"/>
        <v>0</v>
      </c>
      <c r="U49" s="28"/>
    </row>
    <row r="50" spans="1:21" ht="12.75" hidden="1">
      <c r="A50" s="1"/>
      <c r="B50" s="19" t="s">
        <v>9</v>
      </c>
      <c r="C50" s="32">
        <v>8500</v>
      </c>
      <c r="D50" s="32"/>
      <c r="E50" s="7"/>
      <c r="F50" s="2"/>
      <c r="G50" s="5"/>
      <c r="H50" s="23"/>
      <c r="I50" s="30"/>
      <c r="J50" s="31"/>
      <c r="K50" s="35">
        <v>0</v>
      </c>
      <c r="L50" s="31">
        <f t="shared" si="0"/>
        <v>0</v>
      </c>
      <c r="M50" s="31">
        <f t="shared" si="1"/>
        <v>0</v>
      </c>
      <c r="N50" s="29"/>
      <c r="O50" s="14"/>
      <c r="P50" s="31"/>
      <c r="Q50" s="14" t="e">
        <f t="shared" si="3"/>
        <v>#DIV/0!</v>
      </c>
      <c r="R50" s="2"/>
      <c r="S50" s="2"/>
      <c r="T50" s="2">
        <f t="shared" si="4"/>
        <v>0</v>
      </c>
      <c r="U50" s="28"/>
    </row>
    <row r="51" spans="1:21" ht="13.5" customHeight="1">
      <c r="A51" s="13" t="s">
        <v>40</v>
      </c>
      <c r="B51" s="13" t="s">
        <v>41</v>
      </c>
      <c r="C51" s="14">
        <f>C52+C54+C55+C56</f>
        <v>181663</v>
      </c>
      <c r="D51" s="14">
        <f>D52+D54+D55+D56+D57</f>
        <v>176210</v>
      </c>
      <c r="E51" s="14">
        <f>E52+E54+E55+E56</f>
        <v>158830</v>
      </c>
      <c r="F51" s="14">
        <f>F52+F54+F55+F56</f>
        <v>162906</v>
      </c>
      <c r="G51" s="14">
        <f>G52+G54+G55+G56</f>
        <v>96849.98</v>
      </c>
      <c r="H51" s="24">
        <f>F51*100/F89</f>
        <v>27.471500843170322</v>
      </c>
      <c r="I51" s="29">
        <f>I52+I54+I56</f>
        <v>12497.56</v>
      </c>
      <c r="J51" s="29">
        <f t="shared" si="5"/>
        <v>109347.54</v>
      </c>
      <c r="K51" s="29">
        <f>K52+K54+K55+K56</f>
        <v>14097.56</v>
      </c>
      <c r="L51" s="14">
        <f>L52+L54+L55+L56+L57</f>
        <v>127845.09999999999</v>
      </c>
      <c r="M51" s="14">
        <f>M52+M54+M55+M56+M57</f>
        <v>43860.9</v>
      </c>
      <c r="N51" s="14">
        <f>N52+N54+N55+N56</f>
        <v>155058.88</v>
      </c>
      <c r="O51" s="14">
        <f>O52+O54+O55+O56</f>
        <v>14706.76</v>
      </c>
      <c r="P51" s="14">
        <f t="shared" si="2"/>
        <v>67.12308938897279</v>
      </c>
      <c r="Q51" s="14">
        <f t="shared" si="3"/>
        <v>95.18303807103483</v>
      </c>
      <c r="R51" s="14"/>
      <c r="S51" s="14">
        <f>S52+S54+S55+S56</f>
        <v>171706</v>
      </c>
      <c r="T51" s="74">
        <f t="shared" si="4"/>
        <v>169765.64</v>
      </c>
      <c r="U51" s="75">
        <v>2.62</v>
      </c>
    </row>
    <row r="52" spans="1:21" ht="12.75">
      <c r="A52" s="1" t="s">
        <v>4</v>
      </c>
      <c r="B52" s="1" t="s">
        <v>132</v>
      </c>
      <c r="C52" s="2">
        <v>176371</v>
      </c>
      <c r="D52" s="2">
        <v>171070</v>
      </c>
      <c r="E52" s="7">
        <v>154200</v>
      </c>
      <c r="F52" s="2">
        <v>151300</v>
      </c>
      <c r="G52" s="5">
        <v>88784.22</v>
      </c>
      <c r="H52" s="23">
        <f>F52*100/F89</f>
        <v>25.51433389544688</v>
      </c>
      <c r="I52" s="1">
        <v>12497.56</v>
      </c>
      <c r="J52" s="31">
        <f t="shared" si="5"/>
        <v>101281.78</v>
      </c>
      <c r="K52" s="31">
        <v>12497.56</v>
      </c>
      <c r="L52" s="31">
        <v>115979.34</v>
      </c>
      <c r="M52" s="31">
        <f t="shared" si="1"/>
        <v>35320.66</v>
      </c>
      <c r="N52" s="31">
        <v>145393.12</v>
      </c>
      <c r="O52" s="17">
        <v>14706.76</v>
      </c>
      <c r="P52" s="31">
        <f t="shared" si="2"/>
        <v>66.94103106411104</v>
      </c>
      <c r="Q52" s="18">
        <f t="shared" si="3"/>
        <v>96.0959153998678</v>
      </c>
      <c r="R52" s="1"/>
      <c r="S52" s="2">
        <v>160100</v>
      </c>
      <c r="T52" s="2">
        <f t="shared" si="4"/>
        <v>160099.88</v>
      </c>
      <c r="U52" s="1"/>
    </row>
    <row r="53" spans="1:21" ht="12.75" hidden="1">
      <c r="A53" s="1"/>
      <c r="B53" s="1"/>
      <c r="C53" s="1"/>
      <c r="D53" s="1"/>
      <c r="E53" s="7"/>
      <c r="F53" s="1"/>
      <c r="G53" s="5"/>
      <c r="H53" s="23"/>
      <c r="I53" s="1"/>
      <c r="J53" s="31">
        <f t="shared" si="5"/>
        <v>0</v>
      </c>
      <c r="K53" s="31"/>
      <c r="L53" s="31">
        <f t="shared" si="0"/>
        <v>0</v>
      </c>
      <c r="M53" s="31">
        <f t="shared" si="1"/>
        <v>0</v>
      </c>
      <c r="N53" s="31"/>
      <c r="O53" s="17"/>
      <c r="P53" s="31" t="e">
        <f t="shared" si="2"/>
        <v>#DIV/0!</v>
      </c>
      <c r="Q53" s="18" t="e">
        <f t="shared" si="3"/>
        <v>#DIV/0!</v>
      </c>
      <c r="R53" s="1"/>
      <c r="S53" s="1"/>
      <c r="T53" s="2">
        <f t="shared" si="4"/>
        <v>0</v>
      </c>
      <c r="U53" s="1"/>
    </row>
    <row r="54" spans="1:21" ht="12.75">
      <c r="A54" s="1" t="s">
        <v>6</v>
      </c>
      <c r="B54" s="1" t="s">
        <v>117</v>
      </c>
      <c r="C54" s="2">
        <v>5292</v>
      </c>
      <c r="D54" s="2">
        <v>5140</v>
      </c>
      <c r="E54" s="7">
        <v>4630</v>
      </c>
      <c r="F54" s="2">
        <v>4540</v>
      </c>
      <c r="G54" s="5">
        <v>1000</v>
      </c>
      <c r="H54" s="23">
        <f>F54*100/F89</f>
        <v>0.7655986509274874</v>
      </c>
      <c r="I54" s="2">
        <v>0</v>
      </c>
      <c r="J54" s="31">
        <f t="shared" si="5"/>
        <v>1000</v>
      </c>
      <c r="K54" s="31">
        <v>1600</v>
      </c>
      <c r="L54" s="31">
        <f t="shared" si="0"/>
        <v>2600</v>
      </c>
      <c r="M54" s="31">
        <f t="shared" si="1"/>
        <v>1940</v>
      </c>
      <c r="N54" s="31">
        <v>2600</v>
      </c>
      <c r="O54" s="17">
        <v>0</v>
      </c>
      <c r="P54" s="31">
        <f t="shared" si="2"/>
        <v>22.026431718061673</v>
      </c>
      <c r="Q54" s="18">
        <f t="shared" si="3"/>
        <v>57.268722466960355</v>
      </c>
      <c r="R54" s="1"/>
      <c r="S54" s="2">
        <v>4540</v>
      </c>
      <c r="T54" s="2">
        <f t="shared" si="4"/>
        <v>2600</v>
      </c>
      <c r="U54" s="1"/>
    </row>
    <row r="55" spans="1:21" ht="12.75">
      <c r="A55" s="1" t="s">
        <v>8</v>
      </c>
      <c r="B55" s="1" t="s">
        <v>89</v>
      </c>
      <c r="C55" s="2">
        <v>0</v>
      </c>
      <c r="D55" s="2">
        <v>0</v>
      </c>
      <c r="E55" s="7">
        <v>0</v>
      </c>
      <c r="F55" s="2">
        <v>3566</v>
      </c>
      <c r="G55" s="5">
        <v>3565.76</v>
      </c>
      <c r="H55" s="23"/>
      <c r="I55" s="2">
        <v>0</v>
      </c>
      <c r="J55" s="31">
        <f t="shared" si="5"/>
        <v>3565.76</v>
      </c>
      <c r="K55" s="31">
        <v>0</v>
      </c>
      <c r="L55" s="31">
        <f t="shared" si="0"/>
        <v>3565.76</v>
      </c>
      <c r="M55" s="31">
        <f t="shared" si="1"/>
        <v>0.23999999999978172</v>
      </c>
      <c r="N55" s="31">
        <v>3565.76</v>
      </c>
      <c r="O55" s="17">
        <v>0</v>
      </c>
      <c r="P55" s="31">
        <f t="shared" si="2"/>
        <v>99.99326977005047</v>
      </c>
      <c r="Q55" s="18">
        <f t="shared" si="3"/>
        <v>99.99326977005047</v>
      </c>
      <c r="R55" s="1"/>
      <c r="S55" s="2">
        <v>3566</v>
      </c>
      <c r="T55" s="2">
        <f t="shared" si="4"/>
        <v>3565.76</v>
      </c>
      <c r="U55" s="1"/>
    </row>
    <row r="56" spans="1:21" ht="12.75">
      <c r="A56" s="1" t="s">
        <v>35</v>
      </c>
      <c r="B56" s="1" t="s">
        <v>90</v>
      </c>
      <c r="C56" s="2">
        <v>0</v>
      </c>
      <c r="D56" s="2">
        <v>0</v>
      </c>
      <c r="E56" s="7">
        <v>0</v>
      </c>
      <c r="F56" s="2">
        <v>3500</v>
      </c>
      <c r="G56" s="5">
        <v>3500</v>
      </c>
      <c r="H56" s="23"/>
      <c r="I56" s="2">
        <v>0</v>
      </c>
      <c r="J56" s="31">
        <f t="shared" si="5"/>
        <v>3500</v>
      </c>
      <c r="K56" s="31">
        <v>0</v>
      </c>
      <c r="L56" s="31">
        <f t="shared" si="0"/>
        <v>3500</v>
      </c>
      <c r="M56" s="31">
        <f t="shared" si="1"/>
        <v>0</v>
      </c>
      <c r="N56" s="31">
        <v>3500</v>
      </c>
      <c r="O56" s="17">
        <v>0</v>
      </c>
      <c r="P56" s="31">
        <f t="shared" si="2"/>
        <v>100</v>
      </c>
      <c r="Q56" s="18">
        <f t="shared" si="3"/>
        <v>100</v>
      </c>
      <c r="R56" s="1"/>
      <c r="S56" s="2">
        <v>3500</v>
      </c>
      <c r="T56" s="2">
        <f t="shared" si="4"/>
        <v>3500</v>
      </c>
      <c r="U56" s="1"/>
    </row>
    <row r="57" spans="1:21" ht="12.75" hidden="1">
      <c r="A57" s="1"/>
      <c r="B57" s="16" t="s">
        <v>116</v>
      </c>
      <c r="C57" s="43"/>
      <c r="D57" s="43">
        <v>0</v>
      </c>
      <c r="E57" s="43">
        <v>0</v>
      </c>
      <c r="F57" s="43">
        <v>0</v>
      </c>
      <c r="G57" s="43"/>
      <c r="H57" s="44"/>
      <c r="I57" s="43"/>
      <c r="J57" s="45">
        <v>0</v>
      </c>
      <c r="K57" s="45">
        <v>2200</v>
      </c>
      <c r="L57" s="45">
        <v>2200</v>
      </c>
      <c r="M57" s="45">
        <v>6600</v>
      </c>
      <c r="N57" s="45">
        <v>0</v>
      </c>
      <c r="O57" s="17"/>
      <c r="P57" s="31"/>
      <c r="Q57" s="17" t="e">
        <f t="shared" si="3"/>
        <v>#DIV/0!</v>
      </c>
      <c r="R57" s="40"/>
      <c r="S57" s="43">
        <v>0</v>
      </c>
      <c r="T57" s="2">
        <f t="shared" si="4"/>
        <v>0</v>
      </c>
      <c r="U57" s="1"/>
    </row>
    <row r="58" spans="1:21" ht="12.75">
      <c r="A58" s="13" t="s">
        <v>42</v>
      </c>
      <c r="B58" s="13" t="s">
        <v>43</v>
      </c>
      <c r="C58" s="14">
        <f>C59+C62</f>
        <v>26800</v>
      </c>
      <c r="D58" s="14">
        <f>D59+D62</f>
        <v>49220</v>
      </c>
      <c r="E58" s="14">
        <f>E59+E62</f>
        <v>29000</v>
      </c>
      <c r="F58" s="14">
        <f>F59+F62</f>
        <v>31390</v>
      </c>
      <c r="G58" s="14">
        <f>G59+G62</f>
        <v>16740</v>
      </c>
      <c r="H58" s="24">
        <f>F58*100/F89</f>
        <v>5.293423271500843</v>
      </c>
      <c r="I58" s="29">
        <f>I59+I62</f>
        <v>10450</v>
      </c>
      <c r="J58" s="29">
        <f t="shared" si="5"/>
        <v>27190</v>
      </c>
      <c r="K58" s="29">
        <f>K59+K62</f>
        <v>600</v>
      </c>
      <c r="L58" s="14">
        <f t="shared" si="0"/>
        <v>27790</v>
      </c>
      <c r="M58" s="14">
        <f t="shared" si="1"/>
        <v>3600</v>
      </c>
      <c r="N58" s="14">
        <f>N59+N62</f>
        <v>31150</v>
      </c>
      <c r="O58" s="14">
        <f>O59+O62</f>
        <v>2280</v>
      </c>
      <c r="P58" s="14">
        <f t="shared" si="2"/>
        <v>86.6199426568971</v>
      </c>
      <c r="Q58" s="14">
        <f t="shared" si="3"/>
        <v>99.23542529467983</v>
      </c>
      <c r="R58" s="14"/>
      <c r="S58" s="14">
        <f>S59+S62</f>
        <v>33430</v>
      </c>
      <c r="T58" s="29">
        <f t="shared" si="4"/>
        <v>33430</v>
      </c>
      <c r="U58" s="28">
        <v>47.23</v>
      </c>
    </row>
    <row r="59" spans="1:21" ht="12.75">
      <c r="A59" s="1" t="s">
        <v>4</v>
      </c>
      <c r="B59" s="1" t="s">
        <v>133</v>
      </c>
      <c r="C59" s="2">
        <f>C60</f>
        <v>15000</v>
      </c>
      <c r="D59" s="2">
        <v>34720</v>
      </c>
      <c r="E59" s="7">
        <v>10000</v>
      </c>
      <c r="F59" s="2">
        <v>14370</v>
      </c>
      <c r="G59" s="5">
        <v>8370</v>
      </c>
      <c r="H59" s="23">
        <f>F59*100/F89</f>
        <v>2.4232715008431702</v>
      </c>
      <c r="I59" s="2">
        <v>1800</v>
      </c>
      <c r="J59" s="31">
        <f t="shared" si="5"/>
        <v>10170</v>
      </c>
      <c r="K59" s="31">
        <v>600</v>
      </c>
      <c r="L59" s="31">
        <f t="shared" si="0"/>
        <v>10770</v>
      </c>
      <c r="M59" s="31">
        <f t="shared" si="1"/>
        <v>3600</v>
      </c>
      <c r="N59" s="31">
        <v>13530</v>
      </c>
      <c r="O59" s="17">
        <v>2280</v>
      </c>
      <c r="P59" s="31">
        <f t="shared" si="2"/>
        <v>70.77244258872652</v>
      </c>
      <c r="Q59" s="18">
        <f t="shared" si="3"/>
        <v>94.1544885177453</v>
      </c>
      <c r="R59" s="2"/>
      <c r="S59" s="2">
        <v>15810</v>
      </c>
      <c r="T59" s="2">
        <f t="shared" si="4"/>
        <v>15810</v>
      </c>
      <c r="U59" s="1"/>
    </row>
    <row r="60" spans="1:21" ht="0.75" customHeight="1" hidden="1">
      <c r="A60" s="1"/>
      <c r="B60" s="19" t="s">
        <v>108</v>
      </c>
      <c r="C60" s="32">
        <v>15000</v>
      </c>
      <c r="D60" s="32"/>
      <c r="E60" s="7"/>
      <c r="F60" s="2"/>
      <c r="G60" s="5"/>
      <c r="H60" s="23"/>
      <c r="I60" s="2"/>
      <c r="J60" s="31"/>
      <c r="K60" s="31"/>
      <c r="L60" s="31">
        <f t="shared" si="0"/>
        <v>0</v>
      </c>
      <c r="M60" s="31">
        <f t="shared" si="1"/>
        <v>0</v>
      </c>
      <c r="N60" s="31"/>
      <c r="O60" s="17"/>
      <c r="P60" s="31"/>
      <c r="Q60" s="18" t="e">
        <f t="shared" si="3"/>
        <v>#DIV/0!</v>
      </c>
      <c r="R60" s="2"/>
      <c r="S60" s="2"/>
      <c r="T60" s="2">
        <f t="shared" si="4"/>
        <v>0</v>
      </c>
      <c r="U60" s="1"/>
    </row>
    <row r="61" spans="1:21" ht="12.75" hidden="1">
      <c r="A61" s="1"/>
      <c r="B61" s="19" t="s">
        <v>9</v>
      </c>
      <c r="C61" s="32">
        <v>2000</v>
      </c>
      <c r="D61" s="32"/>
      <c r="E61" s="7"/>
      <c r="F61" s="2"/>
      <c r="G61" s="5"/>
      <c r="H61" s="23"/>
      <c r="I61" s="2"/>
      <c r="J61" s="31"/>
      <c r="K61" s="31"/>
      <c r="L61" s="31">
        <f t="shared" si="0"/>
        <v>0</v>
      </c>
      <c r="M61" s="31">
        <f t="shared" si="1"/>
        <v>0</v>
      </c>
      <c r="N61" s="31"/>
      <c r="O61" s="17"/>
      <c r="P61" s="31"/>
      <c r="Q61" s="18" t="e">
        <f t="shared" si="3"/>
        <v>#DIV/0!</v>
      </c>
      <c r="R61" s="2"/>
      <c r="S61" s="2"/>
      <c r="T61" s="2">
        <f t="shared" si="4"/>
        <v>0</v>
      </c>
      <c r="U61" s="1"/>
    </row>
    <row r="62" spans="1:21" ht="12.75">
      <c r="A62" s="1" t="s">
        <v>5</v>
      </c>
      <c r="B62" s="1" t="s">
        <v>158</v>
      </c>
      <c r="C62" s="2">
        <f>C63+C64+C65</f>
        <v>11800</v>
      </c>
      <c r="D62" s="2">
        <v>14500</v>
      </c>
      <c r="E62" s="7">
        <v>19000</v>
      </c>
      <c r="F62" s="2">
        <v>17020</v>
      </c>
      <c r="G62" s="5">
        <v>8370</v>
      </c>
      <c r="H62" s="23">
        <f>F62*100/F89</f>
        <v>2.8701517706576727</v>
      </c>
      <c r="I62" s="2">
        <v>8650</v>
      </c>
      <c r="J62" s="31">
        <f t="shared" si="5"/>
        <v>17020</v>
      </c>
      <c r="K62" s="31">
        <v>0</v>
      </c>
      <c r="L62" s="31">
        <f t="shared" si="0"/>
        <v>17020</v>
      </c>
      <c r="M62" s="31">
        <f t="shared" si="1"/>
        <v>0</v>
      </c>
      <c r="N62" s="31">
        <v>17620</v>
      </c>
      <c r="O62" s="17">
        <v>0</v>
      </c>
      <c r="P62" s="31">
        <f t="shared" si="2"/>
        <v>100</v>
      </c>
      <c r="Q62" s="18">
        <f t="shared" si="3"/>
        <v>103.5252643948296</v>
      </c>
      <c r="R62" s="2"/>
      <c r="S62" s="2">
        <v>17620</v>
      </c>
      <c r="T62" s="2">
        <f t="shared" si="4"/>
        <v>17620</v>
      </c>
      <c r="U62" s="1"/>
    </row>
    <row r="63" spans="1:21" ht="1.5" customHeight="1" hidden="1">
      <c r="A63" s="1"/>
      <c r="B63" s="19" t="s">
        <v>91</v>
      </c>
      <c r="C63" s="32">
        <v>6300</v>
      </c>
      <c r="D63" s="32"/>
      <c r="E63" s="7"/>
      <c r="F63" s="2"/>
      <c r="G63" s="5"/>
      <c r="H63" s="23"/>
      <c r="I63" s="1"/>
      <c r="J63" s="31"/>
      <c r="K63" s="31"/>
      <c r="L63" s="31">
        <f t="shared" si="0"/>
        <v>0</v>
      </c>
      <c r="M63" s="31">
        <f t="shared" si="1"/>
        <v>0</v>
      </c>
      <c r="N63" s="29"/>
      <c r="O63" s="14"/>
      <c r="P63" s="31"/>
      <c r="Q63" s="14" t="e">
        <f t="shared" si="3"/>
        <v>#DIV/0!</v>
      </c>
      <c r="R63" s="2"/>
      <c r="S63" s="2"/>
      <c r="T63" s="2">
        <f t="shared" si="4"/>
        <v>0</v>
      </c>
      <c r="U63" s="1"/>
    </row>
    <row r="64" spans="1:21" ht="12" customHeight="1" hidden="1">
      <c r="A64" s="1"/>
      <c r="B64" s="19" t="s">
        <v>92</v>
      </c>
      <c r="C64" s="32">
        <v>3500</v>
      </c>
      <c r="D64" s="32"/>
      <c r="E64" s="7"/>
      <c r="F64" s="2"/>
      <c r="G64" s="5"/>
      <c r="H64" s="23"/>
      <c r="I64" s="1"/>
      <c r="J64" s="31"/>
      <c r="K64" s="31"/>
      <c r="L64" s="31">
        <f t="shared" si="0"/>
        <v>0</v>
      </c>
      <c r="M64" s="31">
        <f t="shared" si="1"/>
        <v>0</v>
      </c>
      <c r="N64" s="29"/>
      <c r="O64" s="14"/>
      <c r="P64" s="31"/>
      <c r="Q64" s="14" t="e">
        <f t="shared" si="3"/>
        <v>#DIV/0!</v>
      </c>
      <c r="R64" s="2"/>
      <c r="S64" s="2"/>
      <c r="T64" s="2">
        <f t="shared" si="4"/>
        <v>0</v>
      </c>
      <c r="U64" s="1"/>
    </row>
    <row r="65" spans="1:21" ht="12.75" hidden="1">
      <c r="A65" s="1"/>
      <c r="B65" s="19" t="s">
        <v>9</v>
      </c>
      <c r="C65" s="32">
        <v>2000</v>
      </c>
      <c r="D65" s="32"/>
      <c r="E65" s="7"/>
      <c r="F65" s="2"/>
      <c r="G65" s="5"/>
      <c r="H65" s="23"/>
      <c r="I65" s="1"/>
      <c r="J65" s="31"/>
      <c r="K65" s="31"/>
      <c r="L65" s="31">
        <f t="shared" si="0"/>
        <v>0</v>
      </c>
      <c r="M65" s="29">
        <f t="shared" si="1"/>
        <v>0</v>
      </c>
      <c r="N65" s="29"/>
      <c r="O65" s="14"/>
      <c r="P65" s="31"/>
      <c r="Q65" s="14" t="e">
        <f t="shared" si="3"/>
        <v>#DIV/0!</v>
      </c>
      <c r="R65" s="2"/>
      <c r="S65" s="2"/>
      <c r="T65" s="2">
        <f t="shared" si="4"/>
        <v>0</v>
      </c>
      <c r="U65" s="1"/>
    </row>
    <row r="66" spans="1:21" ht="12.75">
      <c r="A66" s="13" t="s">
        <v>45</v>
      </c>
      <c r="B66" s="13" t="s">
        <v>44</v>
      </c>
      <c r="C66" s="14">
        <v>1000</v>
      </c>
      <c r="D66" s="14">
        <v>1000</v>
      </c>
      <c r="E66" s="14">
        <v>970</v>
      </c>
      <c r="F66" s="14">
        <v>970</v>
      </c>
      <c r="G66" s="14">
        <v>0</v>
      </c>
      <c r="H66" s="24">
        <f>F66*100/F89</f>
        <v>0.163575042158516</v>
      </c>
      <c r="I66" s="29">
        <v>0</v>
      </c>
      <c r="J66" s="29">
        <f t="shared" si="5"/>
        <v>0</v>
      </c>
      <c r="K66" s="29">
        <v>0</v>
      </c>
      <c r="L66" s="14">
        <f t="shared" si="0"/>
        <v>0</v>
      </c>
      <c r="M66" s="14">
        <f t="shared" si="1"/>
        <v>970</v>
      </c>
      <c r="N66" s="14">
        <v>0</v>
      </c>
      <c r="O66" s="14">
        <v>0</v>
      </c>
      <c r="P66" s="14">
        <f t="shared" si="2"/>
        <v>0</v>
      </c>
      <c r="Q66" s="14">
        <f t="shared" si="3"/>
        <v>0</v>
      </c>
      <c r="R66" s="14"/>
      <c r="S66" s="14">
        <v>970</v>
      </c>
      <c r="T66" s="74">
        <f t="shared" si="4"/>
        <v>0</v>
      </c>
      <c r="U66" s="75">
        <v>3.09</v>
      </c>
    </row>
    <row r="67" spans="1:21" ht="12.75">
      <c r="A67" s="13" t="s">
        <v>46</v>
      </c>
      <c r="B67" s="13" t="s">
        <v>47</v>
      </c>
      <c r="C67" s="14">
        <f>C68+C69</f>
        <v>39807</v>
      </c>
      <c r="D67" s="14">
        <f>D68+D69+D70</f>
        <v>39990</v>
      </c>
      <c r="E67" s="14">
        <f>E68+E69</f>
        <v>34460</v>
      </c>
      <c r="F67" s="14">
        <f>F68+F69</f>
        <v>35050</v>
      </c>
      <c r="G67" s="14">
        <f>G68+G69</f>
        <v>21160.52</v>
      </c>
      <c r="H67" s="24">
        <f>F67*100/F89</f>
        <v>5.9106239460370995</v>
      </c>
      <c r="I67" s="28">
        <f>I68+I69</f>
        <v>2598.2400000000002</v>
      </c>
      <c r="J67" s="29">
        <f t="shared" si="5"/>
        <v>23758.760000000002</v>
      </c>
      <c r="K67" s="29">
        <f>K68+K69</f>
        <v>2900.88</v>
      </c>
      <c r="L67" s="14">
        <f>L68+L69+L70</f>
        <v>27147.04</v>
      </c>
      <c r="M67" s="14">
        <f>M68+M69+M70</f>
        <v>9275.1</v>
      </c>
      <c r="N67" s="14">
        <f>N68+N69</f>
        <v>33399.36</v>
      </c>
      <c r="O67" s="14">
        <f>O68+O69</f>
        <v>3257.1400000000003</v>
      </c>
      <c r="P67" s="14">
        <f t="shared" si="2"/>
        <v>67.78533523537803</v>
      </c>
      <c r="Q67" s="14">
        <f t="shared" si="3"/>
        <v>95.29061340941512</v>
      </c>
      <c r="R67" s="14"/>
      <c r="S67" s="14">
        <f>S68+S69</f>
        <v>36700</v>
      </c>
      <c r="T67" s="74">
        <f t="shared" si="4"/>
        <v>36656.5</v>
      </c>
      <c r="U67" s="75">
        <v>8.96</v>
      </c>
    </row>
    <row r="68" spans="1:21" ht="12.75">
      <c r="A68" s="1" t="s">
        <v>4</v>
      </c>
      <c r="B68" s="1" t="s">
        <v>134</v>
      </c>
      <c r="C68" s="2">
        <v>34828</v>
      </c>
      <c r="D68" s="2">
        <v>34990</v>
      </c>
      <c r="E68" s="5">
        <v>30190</v>
      </c>
      <c r="F68" s="5">
        <v>30650</v>
      </c>
      <c r="G68" s="5">
        <v>18514.12</v>
      </c>
      <c r="H68" s="23">
        <f>F68*100/F89</f>
        <v>5.168634064080944</v>
      </c>
      <c r="I68" s="1">
        <v>2273.3</v>
      </c>
      <c r="J68" s="31">
        <f t="shared" si="5"/>
        <v>20787.42</v>
      </c>
      <c r="K68" s="31">
        <v>2575.94</v>
      </c>
      <c r="L68" s="31">
        <v>23751.96</v>
      </c>
      <c r="M68" s="31">
        <f t="shared" si="1"/>
        <v>6898.040000000001</v>
      </c>
      <c r="N68" s="31">
        <v>29222.36</v>
      </c>
      <c r="O68" s="17">
        <v>2849.8</v>
      </c>
      <c r="P68" s="31">
        <f t="shared" si="2"/>
        <v>67.82192495921696</v>
      </c>
      <c r="Q68" s="18">
        <f t="shared" si="3"/>
        <v>95.3421207177814</v>
      </c>
      <c r="R68" s="1"/>
      <c r="S68" s="5">
        <v>32100</v>
      </c>
      <c r="T68" s="2">
        <f aca="true" t="shared" si="6" ref="T68:T89">N68+O68</f>
        <v>32072.16</v>
      </c>
      <c r="U68" s="1"/>
    </row>
    <row r="69" spans="1:21" ht="12.75">
      <c r="A69" s="1" t="s">
        <v>5</v>
      </c>
      <c r="B69" s="1" t="s">
        <v>135</v>
      </c>
      <c r="C69" s="2">
        <v>4979</v>
      </c>
      <c r="D69" s="2">
        <v>5000</v>
      </c>
      <c r="E69" s="5">
        <v>4270</v>
      </c>
      <c r="F69" s="5">
        <v>4400</v>
      </c>
      <c r="G69" s="5">
        <v>2646.4</v>
      </c>
      <c r="H69" s="23">
        <f>F69*100/F89</f>
        <v>0.7419898819561551</v>
      </c>
      <c r="I69" s="1">
        <v>324.94</v>
      </c>
      <c r="J69" s="31">
        <f t="shared" si="5"/>
        <v>2971.34</v>
      </c>
      <c r="K69" s="31">
        <v>324.94</v>
      </c>
      <c r="L69" s="31">
        <v>3395.08</v>
      </c>
      <c r="M69" s="31">
        <f t="shared" si="1"/>
        <v>1004.9200000000001</v>
      </c>
      <c r="N69" s="31">
        <v>4177</v>
      </c>
      <c r="O69" s="17">
        <v>407.34</v>
      </c>
      <c r="P69" s="31">
        <f t="shared" si="2"/>
        <v>67.53045454545455</v>
      </c>
      <c r="Q69" s="18">
        <f t="shared" si="3"/>
        <v>94.93181818181819</v>
      </c>
      <c r="R69" s="1"/>
      <c r="S69" s="5">
        <v>4600</v>
      </c>
      <c r="T69" s="2">
        <f t="shared" si="6"/>
        <v>4584.34</v>
      </c>
      <c r="U69" s="1"/>
    </row>
    <row r="70" spans="1:21" ht="12.75" hidden="1">
      <c r="A70" s="1"/>
      <c r="B70" s="46" t="s">
        <v>115</v>
      </c>
      <c r="C70" s="43"/>
      <c r="D70" s="43">
        <v>0</v>
      </c>
      <c r="E70" s="43">
        <v>0</v>
      </c>
      <c r="F70" s="43">
        <v>0</v>
      </c>
      <c r="G70" s="43"/>
      <c r="H70" s="44"/>
      <c r="I70" s="16"/>
      <c r="J70" s="45">
        <v>0</v>
      </c>
      <c r="K70" s="45">
        <v>457.38</v>
      </c>
      <c r="L70" s="45"/>
      <c r="M70" s="45">
        <v>1372.14</v>
      </c>
      <c r="N70" s="45"/>
      <c r="O70" s="17"/>
      <c r="P70" s="36"/>
      <c r="Q70" s="18"/>
      <c r="R70" s="40"/>
      <c r="S70" s="43">
        <v>0</v>
      </c>
      <c r="T70" s="2">
        <f t="shared" si="6"/>
        <v>0</v>
      </c>
      <c r="U70" s="1"/>
    </row>
    <row r="71" spans="1:21" ht="12.75">
      <c r="A71" s="13" t="s">
        <v>48</v>
      </c>
      <c r="B71" s="13" t="s">
        <v>49</v>
      </c>
      <c r="C71" s="14">
        <v>500</v>
      </c>
      <c r="D71" s="14">
        <v>500</v>
      </c>
      <c r="E71" s="14">
        <v>1000</v>
      </c>
      <c r="F71" s="14">
        <v>700</v>
      </c>
      <c r="G71" s="14">
        <v>436</v>
      </c>
      <c r="H71" s="24">
        <f>F71*100/F89</f>
        <v>0.11804384485666104</v>
      </c>
      <c r="I71" s="29">
        <v>0</v>
      </c>
      <c r="J71" s="29">
        <f t="shared" si="5"/>
        <v>436</v>
      </c>
      <c r="K71" s="29">
        <v>0</v>
      </c>
      <c r="L71" s="14">
        <f aca="true" t="shared" si="7" ref="L71:L87">J71+K71</f>
        <v>436</v>
      </c>
      <c r="M71" s="14">
        <f aca="true" t="shared" si="8" ref="M71:M87">F71-L71</f>
        <v>264</v>
      </c>
      <c r="N71" s="14">
        <v>814.41</v>
      </c>
      <c r="O71" s="14">
        <v>0</v>
      </c>
      <c r="P71" s="14">
        <f t="shared" si="2"/>
        <v>62.285714285714285</v>
      </c>
      <c r="Q71" s="14">
        <f aca="true" t="shared" si="9" ref="Q71:Q89">N71*100/F71</f>
        <v>116.34428571428572</v>
      </c>
      <c r="R71" s="14"/>
      <c r="S71" s="14">
        <v>820</v>
      </c>
      <c r="T71" s="74">
        <f t="shared" si="6"/>
        <v>814.41</v>
      </c>
      <c r="U71" s="75">
        <v>-39.02</v>
      </c>
    </row>
    <row r="72" spans="1:21" ht="12.75">
      <c r="A72" s="13" t="s">
        <v>50</v>
      </c>
      <c r="B72" s="13" t="s">
        <v>51</v>
      </c>
      <c r="C72" s="14">
        <f>C73+C74+C75+C76+C77</f>
        <v>17000</v>
      </c>
      <c r="D72" s="14">
        <f>D73+D74+D75+D76+D77</f>
        <v>17800</v>
      </c>
      <c r="E72" s="14">
        <f>E73+E74+E75+E76+E77</f>
        <v>14140</v>
      </c>
      <c r="F72" s="14">
        <f>F73+F74+F75+F76+F77</f>
        <v>17060</v>
      </c>
      <c r="G72" s="14">
        <f>G73+G74+G75+G76+G77</f>
        <v>9879.810000000001</v>
      </c>
      <c r="H72" s="24">
        <f>F72*100/F89</f>
        <v>2.876897133220911</v>
      </c>
      <c r="I72" s="29">
        <f>I73+I74+I75+I76+I77</f>
        <v>3504.11</v>
      </c>
      <c r="J72" s="29">
        <f t="shared" si="5"/>
        <v>13383.920000000002</v>
      </c>
      <c r="K72" s="29">
        <f>K73+K74+K75+K76+K77</f>
        <v>577.5</v>
      </c>
      <c r="L72" s="14">
        <f>L73+L74+L75+L76+L77</f>
        <v>14101.42</v>
      </c>
      <c r="M72" s="14">
        <f t="shared" si="8"/>
        <v>2958.58</v>
      </c>
      <c r="N72" s="14">
        <f>N73+N74+N75+N76+N77</f>
        <v>17114.420000000002</v>
      </c>
      <c r="O72" s="14">
        <f>O73+O74+O75+O76+O77</f>
        <v>1145.66</v>
      </c>
      <c r="P72" s="14">
        <f aca="true" t="shared" si="10" ref="P72:P89">J72*100/F72</f>
        <v>78.45205158264949</v>
      </c>
      <c r="Q72" s="14">
        <f t="shared" si="9"/>
        <v>100.31899179366941</v>
      </c>
      <c r="R72" s="14"/>
      <c r="S72" s="14">
        <f>S73+S74+S75+S76+S77</f>
        <v>18310</v>
      </c>
      <c r="T72" s="74">
        <f t="shared" si="6"/>
        <v>18260.08</v>
      </c>
      <c r="U72" s="75">
        <v>-2.79</v>
      </c>
    </row>
    <row r="73" spans="1:21" ht="12.75">
      <c r="A73" s="1" t="s">
        <v>4</v>
      </c>
      <c r="B73" s="1" t="s">
        <v>52</v>
      </c>
      <c r="C73" s="2">
        <v>9000</v>
      </c>
      <c r="D73" s="2">
        <v>9000</v>
      </c>
      <c r="E73" s="2">
        <v>9000</v>
      </c>
      <c r="F73" s="5">
        <v>8260</v>
      </c>
      <c r="G73" s="5">
        <v>4370</v>
      </c>
      <c r="H73" s="23">
        <f>F73*100/F89</f>
        <v>1.3929173693086003</v>
      </c>
      <c r="I73" s="2">
        <v>1945</v>
      </c>
      <c r="J73" s="31">
        <f aca="true" t="shared" si="11" ref="J73:J89">G73+I73</f>
        <v>6315</v>
      </c>
      <c r="K73" s="31">
        <v>0</v>
      </c>
      <c r="L73" s="31">
        <f t="shared" si="7"/>
        <v>6315</v>
      </c>
      <c r="M73" s="31">
        <f t="shared" si="8"/>
        <v>1945</v>
      </c>
      <c r="N73" s="31">
        <v>8260</v>
      </c>
      <c r="O73" s="17">
        <v>0</v>
      </c>
      <c r="P73" s="31">
        <f t="shared" si="10"/>
        <v>76.45278450363196</v>
      </c>
      <c r="Q73" s="18">
        <f t="shared" si="9"/>
        <v>100</v>
      </c>
      <c r="R73" s="1"/>
      <c r="S73" s="5">
        <v>8260</v>
      </c>
      <c r="T73" s="2">
        <f t="shared" si="6"/>
        <v>8260</v>
      </c>
      <c r="U73" s="1"/>
    </row>
    <row r="74" spans="1:21" ht="12.75">
      <c r="A74" s="1" t="s">
        <v>5</v>
      </c>
      <c r="B74" s="1" t="s">
        <v>53</v>
      </c>
      <c r="C74" s="2">
        <v>2000</v>
      </c>
      <c r="D74" s="2">
        <v>2500</v>
      </c>
      <c r="E74" s="2">
        <v>1000</v>
      </c>
      <c r="F74" s="5">
        <v>1500</v>
      </c>
      <c r="G74" s="5">
        <v>1342</v>
      </c>
      <c r="H74" s="23">
        <f>F74*100/F89</f>
        <v>0.25295109612141653</v>
      </c>
      <c r="I74" s="2">
        <v>0</v>
      </c>
      <c r="J74" s="31">
        <f t="shared" si="11"/>
        <v>1342</v>
      </c>
      <c r="K74" s="31">
        <v>0</v>
      </c>
      <c r="L74" s="31">
        <f t="shared" si="7"/>
        <v>1342</v>
      </c>
      <c r="M74" s="31">
        <f t="shared" si="8"/>
        <v>158</v>
      </c>
      <c r="N74" s="31">
        <v>1342</v>
      </c>
      <c r="O74" s="17">
        <v>1098</v>
      </c>
      <c r="P74" s="31">
        <f t="shared" si="10"/>
        <v>89.46666666666667</v>
      </c>
      <c r="Q74" s="18">
        <f t="shared" si="9"/>
        <v>89.46666666666667</v>
      </c>
      <c r="R74" s="1"/>
      <c r="S74" s="5">
        <v>2450</v>
      </c>
      <c r="T74" s="2">
        <f t="shared" si="6"/>
        <v>2440</v>
      </c>
      <c r="U74" s="1"/>
    </row>
    <row r="75" spans="1:21" ht="12.75">
      <c r="A75" s="1" t="s">
        <v>6</v>
      </c>
      <c r="B75" s="1" t="s">
        <v>54</v>
      </c>
      <c r="C75" s="2">
        <v>3000</v>
      </c>
      <c r="D75" s="2">
        <v>3000</v>
      </c>
      <c r="E75" s="2">
        <v>1840</v>
      </c>
      <c r="F75" s="5">
        <v>3300</v>
      </c>
      <c r="G75" s="5">
        <v>2071.94</v>
      </c>
      <c r="H75" s="23">
        <f>F75*100/F89</f>
        <v>0.5564924114671164</v>
      </c>
      <c r="I75" s="2">
        <v>976</v>
      </c>
      <c r="J75" s="31">
        <f t="shared" si="11"/>
        <v>3047.94</v>
      </c>
      <c r="K75" s="31">
        <v>0</v>
      </c>
      <c r="L75" s="31">
        <v>3187.94</v>
      </c>
      <c r="M75" s="31">
        <f t="shared" si="8"/>
        <v>112.05999999999995</v>
      </c>
      <c r="N75" s="31">
        <v>4068.11</v>
      </c>
      <c r="O75" s="17">
        <v>0</v>
      </c>
      <c r="P75" s="31">
        <f t="shared" si="10"/>
        <v>92.36181818181818</v>
      </c>
      <c r="Q75" s="18">
        <f t="shared" si="9"/>
        <v>123.27606060606061</v>
      </c>
      <c r="R75" s="1"/>
      <c r="S75" s="5">
        <v>4100</v>
      </c>
      <c r="T75" s="2">
        <f t="shared" si="6"/>
        <v>4068.11</v>
      </c>
      <c r="U75" s="1"/>
    </row>
    <row r="76" spans="1:21" ht="12.75">
      <c r="A76" s="1" t="s">
        <v>8</v>
      </c>
      <c r="B76" s="1" t="s">
        <v>75</v>
      </c>
      <c r="C76" s="2">
        <v>2500</v>
      </c>
      <c r="D76" s="2">
        <v>3300</v>
      </c>
      <c r="E76" s="2">
        <v>2300</v>
      </c>
      <c r="F76" s="5">
        <v>3500</v>
      </c>
      <c r="G76" s="5">
        <v>1698.87</v>
      </c>
      <c r="H76" s="23"/>
      <c r="I76" s="1">
        <v>583.11</v>
      </c>
      <c r="J76" s="31">
        <f t="shared" si="11"/>
        <v>2281.98</v>
      </c>
      <c r="K76" s="31">
        <v>577.5</v>
      </c>
      <c r="L76" s="31">
        <f t="shared" si="7"/>
        <v>2859.48</v>
      </c>
      <c r="M76" s="31">
        <f t="shared" si="8"/>
        <v>640.52</v>
      </c>
      <c r="N76" s="31">
        <v>3047.31</v>
      </c>
      <c r="O76" s="17">
        <v>47.66</v>
      </c>
      <c r="P76" s="31">
        <f t="shared" si="10"/>
        <v>65.19942857142857</v>
      </c>
      <c r="Q76" s="18">
        <f t="shared" si="9"/>
        <v>87.066</v>
      </c>
      <c r="R76" s="1"/>
      <c r="S76" s="5">
        <v>3100</v>
      </c>
      <c r="T76" s="2">
        <f t="shared" si="6"/>
        <v>3094.97</v>
      </c>
      <c r="U76" s="1"/>
    </row>
    <row r="77" spans="1:21" ht="12.75">
      <c r="A77" s="1" t="s">
        <v>35</v>
      </c>
      <c r="B77" s="1" t="s">
        <v>9</v>
      </c>
      <c r="C77" s="2">
        <v>500</v>
      </c>
      <c r="D77" s="2">
        <v>0</v>
      </c>
      <c r="E77" s="2">
        <v>0</v>
      </c>
      <c r="F77" s="5">
        <v>500</v>
      </c>
      <c r="G77" s="5">
        <v>397</v>
      </c>
      <c r="H77" s="23"/>
      <c r="I77" s="2">
        <v>0</v>
      </c>
      <c r="J77" s="31">
        <f t="shared" si="11"/>
        <v>397</v>
      </c>
      <c r="K77" s="31">
        <v>0</v>
      </c>
      <c r="L77" s="31">
        <f t="shared" si="7"/>
        <v>397</v>
      </c>
      <c r="M77" s="31">
        <f t="shared" si="8"/>
        <v>103</v>
      </c>
      <c r="N77" s="31">
        <v>397</v>
      </c>
      <c r="O77" s="17">
        <v>0</v>
      </c>
      <c r="P77" s="31">
        <f t="shared" si="10"/>
        <v>79.4</v>
      </c>
      <c r="Q77" s="18">
        <f t="shared" si="9"/>
        <v>79.4</v>
      </c>
      <c r="R77" s="1"/>
      <c r="S77" s="5">
        <v>400</v>
      </c>
      <c r="T77" s="2">
        <f t="shared" si="6"/>
        <v>397</v>
      </c>
      <c r="U77" s="1"/>
    </row>
    <row r="78" spans="1:21" ht="12.75">
      <c r="A78" s="13" t="s">
        <v>55</v>
      </c>
      <c r="B78" s="13" t="s">
        <v>56</v>
      </c>
      <c r="C78" s="14">
        <v>7500</v>
      </c>
      <c r="D78" s="14">
        <v>7500</v>
      </c>
      <c r="E78" s="14">
        <v>7000</v>
      </c>
      <c r="F78" s="14">
        <v>7415</v>
      </c>
      <c r="G78" s="14">
        <v>4027.01</v>
      </c>
      <c r="H78" s="24">
        <f>F78*100/F89</f>
        <v>1.2504215851602023</v>
      </c>
      <c r="I78" s="28">
        <v>1025.67</v>
      </c>
      <c r="J78" s="29">
        <f t="shared" si="11"/>
        <v>5052.68</v>
      </c>
      <c r="K78" s="29">
        <v>737.17</v>
      </c>
      <c r="L78" s="14">
        <f t="shared" si="7"/>
        <v>5789.85</v>
      </c>
      <c r="M78" s="14">
        <f t="shared" si="8"/>
        <v>1625.1499999999996</v>
      </c>
      <c r="N78" s="14">
        <v>6872.15</v>
      </c>
      <c r="O78" s="14">
        <v>541.15</v>
      </c>
      <c r="P78" s="14">
        <f t="shared" si="10"/>
        <v>68.14133513149022</v>
      </c>
      <c r="Q78" s="14">
        <f t="shared" si="9"/>
        <v>92.67902899527984</v>
      </c>
      <c r="R78" s="14"/>
      <c r="S78" s="14">
        <v>7415</v>
      </c>
      <c r="T78" s="74">
        <f t="shared" si="6"/>
        <v>7413.299999999999</v>
      </c>
      <c r="U78" s="75">
        <v>1.15</v>
      </c>
    </row>
    <row r="79" spans="1:21" ht="12.75">
      <c r="A79" s="13" t="s">
        <v>57</v>
      </c>
      <c r="B79" s="13" t="s">
        <v>111</v>
      </c>
      <c r="C79" s="14">
        <v>4550</v>
      </c>
      <c r="D79" s="14">
        <v>4550</v>
      </c>
      <c r="E79" s="14">
        <v>4000</v>
      </c>
      <c r="F79" s="14">
        <v>3721</v>
      </c>
      <c r="G79" s="14">
        <v>0</v>
      </c>
      <c r="H79" s="24">
        <f>F79*100/F89</f>
        <v>0.6274873524451939</v>
      </c>
      <c r="I79" s="29">
        <v>0</v>
      </c>
      <c r="J79" s="29">
        <f t="shared" si="11"/>
        <v>0</v>
      </c>
      <c r="K79" s="29">
        <v>3720.64</v>
      </c>
      <c r="L79" s="14">
        <f t="shared" si="7"/>
        <v>3720.64</v>
      </c>
      <c r="M79" s="14">
        <f t="shared" si="8"/>
        <v>0.36000000000012733</v>
      </c>
      <c r="N79" s="14">
        <v>3720.64</v>
      </c>
      <c r="O79" s="14">
        <v>223.25</v>
      </c>
      <c r="P79" s="14">
        <f t="shared" si="10"/>
        <v>0</v>
      </c>
      <c r="Q79" s="14">
        <f t="shared" si="9"/>
        <v>99.99032518140285</v>
      </c>
      <c r="R79" s="14"/>
      <c r="S79" s="14">
        <v>3944</v>
      </c>
      <c r="T79" s="74">
        <f t="shared" si="6"/>
        <v>3943.89</v>
      </c>
      <c r="U79" s="75">
        <v>15.37</v>
      </c>
    </row>
    <row r="80" spans="1:21" ht="19.5" customHeight="1" hidden="1" thickBot="1">
      <c r="A80" s="13"/>
      <c r="B80" s="13" t="s">
        <v>58</v>
      </c>
      <c r="C80" s="14"/>
      <c r="D80" s="14"/>
      <c r="E80" s="14"/>
      <c r="F80" s="14"/>
      <c r="G80" s="14"/>
      <c r="H80" s="25" t="s">
        <v>62</v>
      </c>
      <c r="I80" s="29"/>
      <c r="J80" s="29">
        <f t="shared" si="11"/>
        <v>0</v>
      </c>
      <c r="K80" s="29"/>
      <c r="L80" s="14">
        <f t="shared" si="7"/>
        <v>0</v>
      </c>
      <c r="M80" s="14">
        <f t="shared" si="8"/>
        <v>0</v>
      </c>
      <c r="N80" s="14"/>
      <c r="O80" s="14"/>
      <c r="P80" s="14" t="e">
        <f t="shared" si="10"/>
        <v>#DIV/0!</v>
      </c>
      <c r="Q80" s="14" t="e">
        <f t="shared" si="9"/>
        <v>#DIV/0!</v>
      </c>
      <c r="R80" s="13"/>
      <c r="S80" s="14"/>
      <c r="T80" s="74">
        <f t="shared" si="6"/>
        <v>0</v>
      </c>
      <c r="U80" s="75"/>
    </row>
    <row r="81" spans="1:21" ht="13.5" customHeight="1" hidden="1">
      <c r="A81" s="13"/>
      <c r="B81" s="47" t="s">
        <v>136</v>
      </c>
      <c r="C81" s="48"/>
      <c r="D81" s="48">
        <v>0</v>
      </c>
      <c r="E81" s="48">
        <v>0</v>
      </c>
      <c r="F81" s="48">
        <v>0</v>
      </c>
      <c r="G81" s="48"/>
      <c r="H81" s="49"/>
      <c r="I81" s="50"/>
      <c r="J81" s="50"/>
      <c r="K81" s="50"/>
      <c r="L81" s="48">
        <v>0</v>
      </c>
      <c r="M81" s="48">
        <v>224</v>
      </c>
      <c r="N81" s="48"/>
      <c r="O81" s="14"/>
      <c r="P81" s="42"/>
      <c r="Q81" s="14"/>
      <c r="R81" s="41"/>
      <c r="S81" s="48">
        <v>0</v>
      </c>
      <c r="T81" s="74">
        <f t="shared" si="6"/>
        <v>0</v>
      </c>
      <c r="U81" s="75"/>
    </row>
    <row r="82" spans="1:21" ht="12.75" customHeight="1">
      <c r="A82" s="13" t="s">
        <v>59</v>
      </c>
      <c r="B82" s="13" t="s">
        <v>68</v>
      </c>
      <c r="C82" s="14">
        <v>7500</v>
      </c>
      <c r="D82" s="14">
        <v>11500</v>
      </c>
      <c r="E82" s="14">
        <v>0</v>
      </c>
      <c r="F82" s="14">
        <v>7035</v>
      </c>
      <c r="G82" s="14">
        <v>7035</v>
      </c>
      <c r="H82" s="24">
        <v>0</v>
      </c>
      <c r="I82" s="29">
        <v>0</v>
      </c>
      <c r="J82" s="29">
        <f t="shared" si="11"/>
        <v>7035</v>
      </c>
      <c r="K82" s="29">
        <v>0</v>
      </c>
      <c r="L82" s="14">
        <f t="shared" si="7"/>
        <v>7035</v>
      </c>
      <c r="M82" s="14">
        <f t="shared" si="8"/>
        <v>0</v>
      </c>
      <c r="N82" s="14">
        <v>7035</v>
      </c>
      <c r="O82" s="14">
        <v>0</v>
      </c>
      <c r="P82" s="14">
        <f t="shared" si="10"/>
        <v>100</v>
      </c>
      <c r="Q82" s="14">
        <f t="shared" si="9"/>
        <v>100</v>
      </c>
      <c r="R82" s="14"/>
      <c r="S82" s="14">
        <v>7035</v>
      </c>
      <c r="T82" s="74">
        <f t="shared" si="6"/>
        <v>7035</v>
      </c>
      <c r="U82" s="75">
        <v>63.47</v>
      </c>
    </row>
    <row r="83" spans="1:21" ht="12.75" customHeight="1">
      <c r="A83" s="13" t="s">
        <v>66</v>
      </c>
      <c r="B83" s="13" t="s">
        <v>67</v>
      </c>
      <c r="C83" s="14">
        <v>17045</v>
      </c>
      <c r="D83" s="14">
        <v>15290</v>
      </c>
      <c r="E83" s="14">
        <v>0</v>
      </c>
      <c r="F83" s="14">
        <v>34000</v>
      </c>
      <c r="G83" s="14">
        <v>5417.1</v>
      </c>
      <c r="H83" s="24">
        <f>E83*100/E89</f>
        <v>0</v>
      </c>
      <c r="I83" s="28">
        <v>14264.04</v>
      </c>
      <c r="J83" s="29">
        <f t="shared" si="11"/>
        <v>19681.14</v>
      </c>
      <c r="K83" s="29">
        <v>12276.09</v>
      </c>
      <c r="L83" s="14">
        <v>31767.88</v>
      </c>
      <c r="M83" s="14">
        <f t="shared" si="8"/>
        <v>2232.119999999999</v>
      </c>
      <c r="N83" s="14">
        <v>33472.47</v>
      </c>
      <c r="O83" s="14">
        <v>190</v>
      </c>
      <c r="P83" s="14">
        <f t="shared" si="10"/>
        <v>57.885705882352944</v>
      </c>
      <c r="Q83" s="14">
        <f t="shared" si="9"/>
        <v>98.4484411764706</v>
      </c>
      <c r="R83" s="14"/>
      <c r="S83" s="14">
        <v>33700</v>
      </c>
      <c r="T83" s="74">
        <f t="shared" si="6"/>
        <v>33662.47</v>
      </c>
      <c r="U83" s="75">
        <v>-54.63</v>
      </c>
    </row>
    <row r="84" spans="1:21" ht="12.75" hidden="1">
      <c r="A84" s="13" t="s">
        <v>66</v>
      </c>
      <c r="B84" s="13" t="s">
        <v>68</v>
      </c>
      <c r="C84" s="14"/>
      <c r="D84" s="14"/>
      <c r="E84" s="14"/>
      <c r="F84" s="14"/>
      <c r="G84" s="14"/>
      <c r="H84" s="26">
        <f>F84*100/F89</f>
        <v>0</v>
      </c>
      <c r="I84" s="28"/>
      <c r="J84" s="29">
        <f t="shared" si="11"/>
        <v>0</v>
      </c>
      <c r="K84" s="29"/>
      <c r="L84" s="14">
        <f t="shared" si="7"/>
        <v>0</v>
      </c>
      <c r="M84" s="14">
        <f t="shared" si="8"/>
        <v>0</v>
      </c>
      <c r="N84" s="14"/>
      <c r="O84" s="14"/>
      <c r="P84" s="14" t="e">
        <f t="shared" si="10"/>
        <v>#DIV/0!</v>
      </c>
      <c r="Q84" s="14" t="e">
        <f t="shared" si="9"/>
        <v>#DIV/0!</v>
      </c>
      <c r="R84" s="14"/>
      <c r="S84" s="14"/>
      <c r="T84" s="74">
        <f t="shared" si="6"/>
        <v>0</v>
      </c>
      <c r="U84" s="75"/>
    </row>
    <row r="85" spans="1:21" ht="12.75">
      <c r="A85" s="13" t="s">
        <v>93</v>
      </c>
      <c r="B85" s="13" t="s">
        <v>96</v>
      </c>
      <c r="C85" s="14">
        <v>2000</v>
      </c>
      <c r="D85" s="14">
        <v>1399</v>
      </c>
      <c r="E85" s="14">
        <v>0</v>
      </c>
      <c r="F85" s="14">
        <v>910</v>
      </c>
      <c r="G85" s="14">
        <v>689.16</v>
      </c>
      <c r="H85" s="10"/>
      <c r="I85" s="29">
        <v>216.15</v>
      </c>
      <c r="J85" s="29">
        <f t="shared" si="11"/>
        <v>905.31</v>
      </c>
      <c r="K85" s="29">
        <v>0</v>
      </c>
      <c r="L85" s="14">
        <v>859</v>
      </c>
      <c r="M85" s="14">
        <f t="shared" si="8"/>
        <v>51</v>
      </c>
      <c r="N85" s="14">
        <v>899.5</v>
      </c>
      <c r="O85" s="14">
        <v>0</v>
      </c>
      <c r="P85" s="14">
        <f t="shared" si="10"/>
        <v>99.48461538461538</v>
      </c>
      <c r="Q85" s="14">
        <f t="shared" si="9"/>
        <v>98.84615384615384</v>
      </c>
      <c r="R85" s="14"/>
      <c r="S85" s="14">
        <v>910</v>
      </c>
      <c r="T85" s="74">
        <f t="shared" si="6"/>
        <v>899.5</v>
      </c>
      <c r="U85" s="75">
        <v>53.74</v>
      </c>
    </row>
    <row r="86" spans="1:21" ht="12.75">
      <c r="A86" s="13" t="s">
        <v>94</v>
      </c>
      <c r="B86" s="13" t="s">
        <v>157</v>
      </c>
      <c r="C86" s="14">
        <v>20000</v>
      </c>
      <c r="D86" s="14">
        <v>29300</v>
      </c>
      <c r="E86" s="14">
        <v>18550</v>
      </c>
      <c r="F86" s="14">
        <v>29300</v>
      </c>
      <c r="G86" s="14">
        <v>17410</v>
      </c>
      <c r="H86" s="10"/>
      <c r="I86" s="29">
        <v>0</v>
      </c>
      <c r="J86" s="29">
        <f t="shared" si="11"/>
        <v>17410</v>
      </c>
      <c r="K86" s="29">
        <v>11890</v>
      </c>
      <c r="L86" s="14">
        <f t="shared" si="7"/>
        <v>29300</v>
      </c>
      <c r="M86" s="14">
        <f t="shared" si="8"/>
        <v>0</v>
      </c>
      <c r="N86" s="14">
        <v>29300</v>
      </c>
      <c r="O86" s="14">
        <v>0</v>
      </c>
      <c r="P86" s="14">
        <f t="shared" si="10"/>
        <v>59.419795221843</v>
      </c>
      <c r="Q86" s="14">
        <f t="shared" si="9"/>
        <v>100</v>
      </c>
      <c r="R86" s="14"/>
      <c r="S86" s="14">
        <v>29300</v>
      </c>
      <c r="T86" s="74">
        <f t="shared" si="6"/>
        <v>29300</v>
      </c>
      <c r="U86" s="75">
        <v>100</v>
      </c>
    </row>
    <row r="87" spans="1:21" ht="13.5" thickBot="1">
      <c r="A87" s="13" t="s">
        <v>95</v>
      </c>
      <c r="B87" s="13" t="s">
        <v>97</v>
      </c>
      <c r="C87" s="14">
        <v>150</v>
      </c>
      <c r="D87" s="14">
        <v>0</v>
      </c>
      <c r="E87" s="14">
        <v>60</v>
      </c>
      <c r="F87" s="14">
        <v>130</v>
      </c>
      <c r="G87" s="14">
        <v>121.09</v>
      </c>
      <c r="H87" s="10"/>
      <c r="I87" s="28">
        <v>0.37</v>
      </c>
      <c r="J87" s="29">
        <f t="shared" si="11"/>
        <v>121.46000000000001</v>
      </c>
      <c r="K87" s="29">
        <v>0</v>
      </c>
      <c r="L87" s="14">
        <f t="shared" si="7"/>
        <v>121.46000000000001</v>
      </c>
      <c r="M87" s="14">
        <f t="shared" si="8"/>
        <v>8.539999999999992</v>
      </c>
      <c r="N87" s="14">
        <v>121.46</v>
      </c>
      <c r="O87" s="14">
        <v>21.86</v>
      </c>
      <c r="P87" s="14">
        <f t="shared" si="10"/>
        <v>93.43076923076923</v>
      </c>
      <c r="Q87" s="14">
        <f t="shared" si="9"/>
        <v>93.43076923076923</v>
      </c>
      <c r="R87" s="14"/>
      <c r="S87" s="14">
        <v>150</v>
      </c>
      <c r="T87" s="74">
        <f t="shared" si="6"/>
        <v>143.32</v>
      </c>
      <c r="U87" s="75">
        <v>-100</v>
      </c>
    </row>
    <row r="88" spans="1:21" ht="13.5" hidden="1" thickBot="1">
      <c r="A88" s="61"/>
      <c r="B88" s="61" t="s">
        <v>112</v>
      </c>
      <c r="C88" s="62"/>
      <c r="D88" s="62"/>
      <c r="E88" s="62"/>
      <c r="F88" s="62">
        <v>0</v>
      </c>
      <c r="G88" s="62"/>
      <c r="H88" s="10"/>
      <c r="I88" s="64"/>
      <c r="J88" s="63">
        <v>224</v>
      </c>
      <c r="K88" s="63">
        <v>0</v>
      </c>
      <c r="L88" s="62">
        <v>0</v>
      </c>
      <c r="M88" s="62"/>
      <c r="N88" s="62"/>
      <c r="O88" s="62"/>
      <c r="P88" s="62"/>
      <c r="Q88" s="62" t="e">
        <f t="shared" si="9"/>
        <v>#DIV/0!</v>
      </c>
      <c r="R88" s="76"/>
      <c r="S88" s="62">
        <v>0</v>
      </c>
      <c r="T88" s="77">
        <f t="shared" si="6"/>
        <v>0</v>
      </c>
      <c r="U88" s="76"/>
    </row>
    <row r="89" spans="1:21" ht="27" customHeight="1" thickBot="1">
      <c r="A89" s="82"/>
      <c r="B89" s="84" t="s">
        <v>100</v>
      </c>
      <c r="C89" s="78">
        <f>C87+C86+C85+C83+C82+C79+C78+C72+C71+C67+C66+C58+C51+C26+C21+C13+C9+C3</f>
        <v>565000</v>
      </c>
      <c r="D89" s="71">
        <f>D87+D86+D85+D83+D82+D81+D79+D78+D72+D71+D67+D66+D58+D51+D26+D21+D13+D9+D3</f>
        <v>569900</v>
      </c>
      <c r="E89" s="71">
        <f>E87+E86+E85+E83+E82+E79+E78+E72+E71+E67+E66+E58+E51+E26+E21+E13+E9+E3</f>
        <v>496000</v>
      </c>
      <c r="F89" s="71">
        <f>F87+F86+F85+F83+F82+F79+F78+F72+F71+F67+F66+F58+F51+F26+F21+F13+F9+F3</f>
        <v>593000</v>
      </c>
      <c r="G89" s="71">
        <f>G87+G86+G85+G83+G82+G79+G78+G72+G71+G67+G66+G58+G51+G26+G21+G13+G9+G3</f>
        <v>368226.75</v>
      </c>
      <c r="H89" s="71">
        <v>100</v>
      </c>
      <c r="I89" s="78">
        <f>I87+I86+I78+I72+I67+I66+I58+I51+I26+I21+I13+I9+I3</f>
        <v>44250.68000000001</v>
      </c>
      <c r="J89" s="79">
        <f t="shared" si="11"/>
        <v>412477.43</v>
      </c>
      <c r="K89" s="79"/>
      <c r="L89" s="72">
        <f>L87+L86+L85+L83+L82+L79+L78+L72+L71+L67+L66+L58+L51+L26+L21+L13+L9+L3</f>
        <v>490363.70000000007</v>
      </c>
      <c r="M89" s="72">
        <f>M87+M86+M85+M83+M82+M79+M78+M72+M71+M67+M66+M58+M51+M26+M21+M13+M9+M3</f>
        <v>112808.44</v>
      </c>
      <c r="N89" s="72">
        <f>N87+N86+N85+N83+N82+N79+N78+N72+N71+N67+N66+N58+N51+N26+N21+N13+N9+N3</f>
        <v>560875.5199999999</v>
      </c>
      <c r="O89" s="79">
        <f>O87+O86+O85+O83+O82+O79+O78+O72+O71+O67+O66+O58+O51+O26+O21+O13+O9+O3</f>
        <v>38796.12</v>
      </c>
      <c r="P89" s="72">
        <f t="shared" si="10"/>
        <v>69.55774536256324</v>
      </c>
      <c r="Q89" s="72">
        <f t="shared" si="9"/>
        <v>94.58271838111297</v>
      </c>
      <c r="R89" s="71"/>
      <c r="S89" s="71">
        <f>S87+S86+S85+S83+S82+S79+S78+S72+S71+S67+S66+S58+S51+S26+S21+S13+S9+S3</f>
        <v>603753</v>
      </c>
      <c r="T89" s="71">
        <f t="shared" si="6"/>
        <v>599671.6399999999</v>
      </c>
      <c r="U89" s="73">
        <v>-5.61</v>
      </c>
    </row>
    <row r="90" spans="2:21" ht="12.75">
      <c r="B90" s="83" t="s">
        <v>149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</row>
  </sheetData>
  <printOptions verticalCentered="1"/>
  <pageMargins left="0.3937007874015748" right="0.3937007874015748" top="0.5905511811023623" bottom="0.3937007874015748" header="0.11811023622047245" footer="0.5118110236220472"/>
  <pageSetup horizontalDpi="600" verticalDpi="600" orientation="landscape" paperSize="9" r:id="rId1"/>
  <headerFooter alignWithMargins="0">
    <oddHeader>&amp;CK O S Z T 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Iwona Agacińska</cp:lastModifiedBy>
  <cp:lastPrinted>2004-01-14T11:10:47Z</cp:lastPrinted>
  <dcterms:created xsi:type="dcterms:W3CDTF">2001-07-30T15:17:02Z</dcterms:created>
  <dcterms:modified xsi:type="dcterms:W3CDTF">2004-03-05T07:38:34Z</dcterms:modified>
  <cp:category/>
  <cp:version/>
  <cp:contentType/>
  <cp:contentStatus/>
</cp:coreProperties>
</file>